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EstaPastaDeTrabalho"/>
  <mc:AlternateContent xmlns:mc="http://schemas.openxmlformats.org/markup-compatibility/2006">
    <mc:Choice Requires="x15">
      <x15ac:absPath xmlns:x15ac="http://schemas.microsoft.com/office/spreadsheetml/2010/11/ac" url="Y:\PREGÕES\Pregão2023\PREGÕES 2023\Preg 109-23 Transporte Escolar NOVO\NOVO TRANSPORTE\"/>
    </mc:Choice>
  </mc:AlternateContent>
  <xr:revisionPtr revIDLastSave="0" documentId="13_ncr:1_{7A6E3E96-D174-431B-A836-034AEE37A4C7}" xr6:coauthVersionLast="47" xr6:coauthVersionMax="47" xr10:uidLastSave="{00000000-0000-0000-0000-000000000000}"/>
  <workbookProtection workbookAlgorithmName="SHA-512" workbookHashValue="D6h2fGHBMcG+vMAz/vRAIbtlzEIgrzjz+EWt2ZjKgOFbCYjxJsnS884XSACCePK+MaOuHWrSwplsONrM8kJHhQ==" workbookSaltValue="fYKowOnviGE6K6cqYVTUXQ==" workbookSpinCount="100000" lockStructure="1"/>
  <bookViews>
    <workbookView xWindow="-120" yWindow="-120" windowWidth="29040" windowHeight="15720" xr2:uid="{00000000-000D-0000-FFFF-FFFF00000000}"/>
  </bookViews>
  <sheets>
    <sheet name="0.Instruções" sheetId="3" r:id="rId1"/>
    <sheet name="1.1. Passageiros" sheetId="4" r:id="rId2"/>
    <sheet name="1.2. KM programada" sheetId="5" r:id="rId3"/>
    <sheet name="1.3 Frota Total" sheetId="6" r:id="rId4"/>
    <sheet name="1.4 Indicadores" sheetId="7" r:id="rId5"/>
    <sheet name="2.1.a Combustível" sheetId="8" r:id="rId6"/>
    <sheet name="2.1.b Veículos" sheetId="9" r:id="rId7"/>
    <sheet name="2.1.c Insumos" sheetId="10" r:id="rId8"/>
    <sheet name="2.1. Custo Variável" sheetId="11" r:id="rId9"/>
    <sheet name="2.2 Custo Fixo" sheetId="12" r:id="rId10"/>
    <sheet name="2.3 RPS" sheetId="13" r:id="rId11"/>
    <sheet name="4. Custo Total" sheetId="14" r:id="rId12"/>
    <sheet name="4.1. Custo Pass. Transp." sheetId="15" r:id="rId13"/>
    <sheet name="4.2. Tarifa Pública" sheetId="16" r:id="rId14"/>
    <sheet name="5. Composição CT" sheetId="17" r:id="rId15"/>
    <sheet name="A.III. Combustível" sheetId="18" r:id="rId16"/>
    <sheet name="A.IV. Lub." sheetId="19" r:id="rId17"/>
    <sheet name="A.V. Arla32" sheetId="20" r:id="rId18"/>
    <sheet name="A.VI. Rodagem" sheetId="21" r:id="rId19"/>
    <sheet name="A.VII. Peças e acessórios " sheetId="22" r:id="rId20"/>
    <sheet name="A.VIII. Custos ambientais" sheetId="23" r:id="rId21"/>
    <sheet name="A.IX.a. Deprec. veículos" sheetId="24" r:id="rId22"/>
    <sheet name="A.IX.b. Deprec. garagem equip. " sheetId="25" r:id="rId23"/>
    <sheet name="A.X.a. Remun. veículos " sheetId="26" r:id="rId24"/>
    <sheet name="A.X.b.  Remun. garagem equip." sheetId="27" r:id="rId25"/>
    <sheet name="A.X.c. Remun. Eq. Bilhet. ITS" sheetId="28" r:id="rId26"/>
    <sheet name="A.X.d. Remun. Vec. Apoio" sheetId="29" r:id="rId27"/>
    <sheet name="A.X. Remun. Infra" sheetId="30" r:id="rId28"/>
    <sheet name="A.X.e. Remun. Infraes" sheetId="31" r:id="rId29"/>
    <sheet name="A.XII. FU" sheetId="32" r:id="rId30"/>
    <sheet name="A.XIII. DMA" sheetId="33" r:id="rId31"/>
    <sheet name="A.XV. RPS (Simplificado)" sheetId="34" r:id="rId32"/>
    <sheet name="A.XV. RPS (DetalhadoI)" sheetId="35" r:id="rId33"/>
    <sheet name="A.XV. RPS (DetalhadoII)" sheetId="36" r:id="rId34"/>
    <sheet name="A.XVI. Despesas Gerais" sheetId="37" r:id="rId3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5" l="1"/>
  <c r="T22" i="5"/>
  <c r="U22" i="5"/>
  <c r="V22" i="5"/>
  <c r="D10" i="36"/>
  <c r="L52" i="4"/>
  <c r="C46" i="37"/>
  <c r="C27" i="37"/>
  <c r="C21" i="37"/>
  <c r="C12" i="37"/>
  <c r="D21" i="36"/>
  <c r="E21" i="36" s="1"/>
  <c r="F21" i="36" s="1"/>
  <c r="C21" i="36"/>
  <c r="E20" i="36"/>
  <c r="F20" i="36" s="1"/>
  <c r="D20" i="36"/>
  <c r="C20" i="36"/>
  <c r="E19" i="36"/>
  <c r="F19" i="36" s="1"/>
  <c r="D19" i="36"/>
  <c r="C19" i="36"/>
  <c r="D18" i="36"/>
  <c r="E18" i="36" s="1"/>
  <c r="F18" i="36" s="1"/>
  <c r="C18" i="36"/>
  <c r="D17" i="36"/>
  <c r="E17" i="36" s="1"/>
  <c r="F17" i="36" s="1"/>
  <c r="C17" i="36"/>
  <c r="E16" i="36"/>
  <c r="F16" i="36" s="1"/>
  <c r="D16" i="36"/>
  <c r="C16" i="36"/>
  <c r="D15" i="36"/>
  <c r="E15" i="36" s="1"/>
  <c r="F15" i="36" s="1"/>
  <c r="C15" i="36"/>
  <c r="D14" i="36"/>
  <c r="E14" i="36" s="1"/>
  <c r="F14" i="36" s="1"/>
  <c r="C14" i="36"/>
  <c r="D13" i="36"/>
  <c r="E13" i="36" s="1"/>
  <c r="F13" i="36" s="1"/>
  <c r="C13" i="36"/>
  <c r="E12" i="36"/>
  <c r="F12" i="36" s="1"/>
  <c r="D12" i="36"/>
  <c r="C12" i="36"/>
  <c r="E11" i="36"/>
  <c r="F11" i="36" s="1"/>
  <c r="D11" i="36"/>
  <c r="C11" i="36"/>
  <c r="E10" i="36"/>
  <c r="F10" i="36" s="1"/>
  <c r="C10" i="36"/>
  <c r="D9" i="36"/>
  <c r="E9" i="36" s="1"/>
  <c r="F9" i="36" s="1"/>
  <c r="C9" i="36"/>
  <c r="E8" i="36"/>
  <c r="F8" i="36" s="1"/>
  <c r="D8" i="36"/>
  <c r="C8" i="36"/>
  <c r="D7" i="36"/>
  <c r="E7" i="36" s="1"/>
  <c r="F7" i="36" s="1"/>
  <c r="C7" i="36"/>
  <c r="D6" i="36"/>
  <c r="E6" i="36" s="1"/>
  <c r="F6" i="36" s="1"/>
  <c r="C6" i="36"/>
  <c r="D5" i="36"/>
  <c r="E5" i="36" s="1"/>
  <c r="F5" i="36" s="1"/>
  <c r="C5" i="36"/>
  <c r="C40" i="34"/>
  <c r="D32" i="34"/>
  <c r="C32" i="34"/>
  <c r="B32" i="34"/>
  <c r="S25" i="34"/>
  <c r="T25" i="34" s="1"/>
  <c r="T24" i="34"/>
  <c r="S24" i="34"/>
  <c r="S23" i="34"/>
  <c r="T23" i="34" s="1"/>
  <c r="T22" i="34"/>
  <c r="S22" i="34"/>
  <c r="S21" i="34"/>
  <c r="T21" i="34" s="1"/>
  <c r="T20" i="34"/>
  <c r="S20" i="34"/>
  <c r="S19" i="34"/>
  <c r="T19" i="34" s="1"/>
  <c r="T18" i="34"/>
  <c r="S18" i="34"/>
  <c r="S17" i="34"/>
  <c r="T17" i="34" s="1"/>
  <c r="H7" i="34"/>
  <c r="E4" i="30"/>
  <c r="E5" i="30" s="1"/>
  <c r="D10" i="30" s="1"/>
  <c r="D7" i="29"/>
  <c r="G200" i="26"/>
  <c r="F184" i="26"/>
  <c r="F168" i="26"/>
  <c r="I152" i="26"/>
  <c r="H152" i="26"/>
  <c r="I136" i="26"/>
  <c r="H136" i="26"/>
  <c r="I130" i="26"/>
  <c r="H130" i="26"/>
  <c r="G130" i="26"/>
  <c r="F130" i="26"/>
  <c r="I129" i="26"/>
  <c r="H129" i="26"/>
  <c r="G129" i="26"/>
  <c r="F129" i="26"/>
  <c r="I128" i="26"/>
  <c r="H128" i="26"/>
  <c r="G128" i="26"/>
  <c r="F128" i="26"/>
  <c r="I127" i="26"/>
  <c r="H127" i="26"/>
  <c r="G127" i="26"/>
  <c r="F127" i="26"/>
  <c r="I126" i="26"/>
  <c r="H126" i="26"/>
  <c r="G126" i="26"/>
  <c r="F126" i="26"/>
  <c r="J125" i="26"/>
  <c r="I242" i="26" s="1"/>
  <c r="I125" i="26"/>
  <c r="H125" i="26"/>
  <c r="G125" i="26"/>
  <c r="F125" i="26"/>
  <c r="I124" i="26"/>
  <c r="H124" i="26"/>
  <c r="G124" i="26"/>
  <c r="F124" i="26"/>
  <c r="I123" i="26"/>
  <c r="H123" i="26"/>
  <c r="G123" i="26"/>
  <c r="F123" i="26"/>
  <c r="I122" i="26"/>
  <c r="H122" i="26"/>
  <c r="G122" i="26"/>
  <c r="F122" i="26"/>
  <c r="I121" i="26"/>
  <c r="H121" i="26"/>
  <c r="G121" i="26"/>
  <c r="F121" i="26"/>
  <c r="I120" i="26"/>
  <c r="H120" i="26"/>
  <c r="G120" i="26"/>
  <c r="F120" i="26"/>
  <c r="I119" i="26"/>
  <c r="H119" i="26"/>
  <c r="G119" i="26"/>
  <c r="F119" i="26"/>
  <c r="J118" i="26"/>
  <c r="I235" i="26" s="1"/>
  <c r="I118" i="26"/>
  <c r="H118" i="26"/>
  <c r="G118" i="26"/>
  <c r="F118" i="26"/>
  <c r="I117" i="26"/>
  <c r="H117" i="26"/>
  <c r="G117" i="26"/>
  <c r="F117" i="26"/>
  <c r="I116" i="26"/>
  <c r="H116" i="26"/>
  <c r="G116" i="26"/>
  <c r="F116" i="26"/>
  <c r="I115" i="26"/>
  <c r="I232" i="26" s="1"/>
  <c r="H115" i="26"/>
  <c r="H232" i="26" s="1"/>
  <c r="G115" i="26"/>
  <c r="G232" i="26" s="1"/>
  <c r="F115" i="26"/>
  <c r="F232" i="26" s="1"/>
  <c r="I114" i="26"/>
  <c r="H114" i="26"/>
  <c r="G114" i="26"/>
  <c r="F114" i="26"/>
  <c r="I113" i="26"/>
  <c r="H113" i="26"/>
  <c r="G113" i="26"/>
  <c r="F113" i="26"/>
  <c r="I112" i="26"/>
  <c r="H112" i="26"/>
  <c r="G112" i="26"/>
  <c r="F112" i="26"/>
  <c r="I111" i="26"/>
  <c r="H111" i="26"/>
  <c r="G111" i="26"/>
  <c r="F111" i="26"/>
  <c r="I110" i="26"/>
  <c r="H110" i="26"/>
  <c r="G110" i="26"/>
  <c r="F110" i="26"/>
  <c r="I109" i="26"/>
  <c r="H109" i="26"/>
  <c r="G109" i="26"/>
  <c r="F109" i="26"/>
  <c r="I108" i="26"/>
  <c r="H108" i="26"/>
  <c r="G108" i="26"/>
  <c r="F108" i="26"/>
  <c r="I107" i="26"/>
  <c r="H107" i="26"/>
  <c r="G107" i="26"/>
  <c r="F107" i="26"/>
  <c r="I106" i="26"/>
  <c r="H106" i="26"/>
  <c r="G106" i="26"/>
  <c r="F106" i="26"/>
  <c r="I105" i="26"/>
  <c r="H105" i="26"/>
  <c r="G105" i="26"/>
  <c r="F105" i="26"/>
  <c r="I104" i="26"/>
  <c r="H104" i="26"/>
  <c r="G104" i="26"/>
  <c r="F104" i="26"/>
  <c r="I103" i="26"/>
  <c r="H103" i="26"/>
  <c r="G103" i="26"/>
  <c r="F103" i="26"/>
  <c r="I102" i="26"/>
  <c r="H102" i="26"/>
  <c r="G102" i="26"/>
  <c r="F102" i="26"/>
  <c r="I101" i="26"/>
  <c r="H101" i="26"/>
  <c r="G101" i="26"/>
  <c r="F101" i="26"/>
  <c r="I100" i="26"/>
  <c r="H100" i="26"/>
  <c r="G100" i="26"/>
  <c r="F100" i="26"/>
  <c r="I99" i="26"/>
  <c r="I216" i="26" s="1"/>
  <c r="H99" i="26"/>
  <c r="H216" i="26" s="1"/>
  <c r="G99" i="26"/>
  <c r="G216" i="26" s="1"/>
  <c r="F99" i="26"/>
  <c r="F216" i="26" s="1"/>
  <c r="I98" i="26"/>
  <c r="H98" i="26"/>
  <c r="G98" i="26"/>
  <c r="F98" i="26"/>
  <c r="I97" i="26"/>
  <c r="H97" i="26"/>
  <c r="G97" i="26"/>
  <c r="F97" i="26"/>
  <c r="I96" i="26"/>
  <c r="H96" i="26"/>
  <c r="G96" i="26"/>
  <c r="F96" i="26"/>
  <c r="I95" i="26"/>
  <c r="H95" i="26"/>
  <c r="G95" i="26"/>
  <c r="F95" i="26"/>
  <c r="I94" i="26"/>
  <c r="H94" i="26"/>
  <c r="G94" i="26"/>
  <c r="F94" i="26"/>
  <c r="I93" i="26"/>
  <c r="H93" i="26"/>
  <c r="G93" i="26"/>
  <c r="F93" i="26"/>
  <c r="I92" i="26"/>
  <c r="H92" i="26"/>
  <c r="G92" i="26"/>
  <c r="F92" i="26"/>
  <c r="I91" i="26"/>
  <c r="H91" i="26"/>
  <c r="G91" i="26"/>
  <c r="F91" i="26"/>
  <c r="I90" i="26"/>
  <c r="H90" i="26"/>
  <c r="G90" i="26"/>
  <c r="F90" i="26"/>
  <c r="I89" i="26"/>
  <c r="H89" i="26"/>
  <c r="G89" i="26"/>
  <c r="F89" i="26"/>
  <c r="I88" i="26"/>
  <c r="H88" i="26"/>
  <c r="G88" i="26"/>
  <c r="F88" i="26"/>
  <c r="I87" i="26"/>
  <c r="H87" i="26"/>
  <c r="G87" i="26"/>
  <c r="F87" i="26"/>
  <c r="I86" i="26"/>
  <c r="H86" i="26"/>
  <c r="G86" i="26"/>
  <c r="F86" i="26"/>
  <c r="I85" i="26"/>
  <c r="H85" i="26"/>
  <c r="G85" i="26"/>
  <c r="F85" i="26"/>
  <c r="J84" i="26"/>
  <c r="G201" i="26" s="1"/>
  <c r="I84" i="26"/>
  <c r="H84" i="26"/>
  <c r="G84" i="26"/>
  <c r="F84" i="26"/>
  <c r="F201" i="26" s="1"/>
  <c r="I83" i="26"/>
  <c r="I200" i="26" s="1"/>
  <c r="H83" i="26"/>
  <c r="H200" i="26" s="1"/>
  <c r="G83" i="26"/>
  <c r="F83" i="26"/>
  <c r="F200" i="26" s="1"/>
  <c r="I82" i="26"/>
  <c r="H82" i="26"/>
  <c r="G82" i="26"/>
  <c r="F82" i="26"/>
  <c r="I81" i="26"/>
  <c r="H81" i="26"/>
  <c r="G81" i="26"/>
  <c r="F81" i="26"/>
  <c r="I80" i="26"/>
  <c r="H80" i="26"/>
  <c r="G80" i="26"/>
  <c r="F80" i="26"/>
  <c r="I79" i="26"/>
  <c r="H79" i="26"/>
  <c r="G79" i="26"/>
  <c r="F79" i="26"/>
  <c r="I78" i="26"/>
  <c r="H78" i="26"/>
  <c r="G78" i="26"/>
  <c r="F78" i="26"/>
  <c r="I77" i="26"/>
  <c r="H77" i="26"/>
  <c r="G77" i="26"/>
  <c r="F77" i="26"/>
  <c r="I76" i="26"/>
  <c r="H76" i="26"/>
  <c r="G76" i="26"/>
  <c r="F76" i="26"/>
  <c r="I75" i="26"/>
  <c r="H75" i="26"/>
  <c r="G75" i="26"/>
  <c r="F75" i="26"/>
  <c r="J74" i="26"/>
  <c r="I74" i="26"/>
  <c r="H74" i="26"/>
  <c r="G74" i="26"/>
  <c r="F74" i="26"/>
  <c r="F191" i="26" s="1"/>
  <c r="I73" i="26"/>
  <c r="H73" i="26"/>
  <c r="G73" i="26"/>
  <c r="F73" i="26"/>
  <c r="I72" i="26"/>
  <c r="H72" i="26"/>
  <c r="G72" i="26"/>
  <c r="F72" i="26"/>
  <c r="I71" i="26"/>
  <c r="H71" i="26"/>
  <c r="G71" i="26"/>
  <c r="F71" i="26"/>
  <c r="I70" i="26"/>
  <c r="H70" i="26"/>
  <c r="G70" i="26"/>
  <c r="F70" i="26"/>
  <c r="I69" i="26"/>
  <c r="H69" i="26"/>
  <c r="G69" i="26"/>
  <c r="F69" i="26"/>
  <c r="I68" i="26"/>
  <c r="H68" i="26"/>
  <c r="G68" i="26"/>
  <c r="F68" i="26"/>
  <c r="I67" i="26"/>
  <c r="I184" i="26" s="1"/>
  <c r="H67" i="26"/>
  <c r="H184" i="26" s="1"/>
  <c r="G67" i="26"/>
  <c r="G184" i="26" s="1"/>
  <c r="F67" i="26"/>
  <c r="J66" i="26"/>
  <c r="G183" i="26" s="1"/>
  <c r="I66" i="26"/>
  <c r="H66" i="26"/>
  <c r="G66" i="26"/>
  <c r="F66" i="26"/>
  <c r="F183" i="26" s="1"/>
  <c r="I65" i="26"/>
  <c r="H65" i="26"/>
  <c r="G65" i="26"/>
  <c r="F65" i="26"/>
  <c r="I64" i="26"/>
  <c r="H64" i="26"/>
  <c r="G64" i="26"/>
  <c r="F64" i="26"/>
  <c r="I63" i="26"/>
  <c r="H63" i="26"/>
  <c r="G63" i="26"/>
  <c r="F63" i="26"/>
  <c r="I62" i="26"/>
  <c r="H62" i="26"/>
  <c r="G62" i="26"/>
  <c r="F62" i="26"/>
  <c r="I61" i="26"/>
  <c r="H61" i="26"/>
  <c r="G61" i="26"/>
  <c r="F61" i="26"/>
  <c r="I60" i="26"/>
  <c r="H60" i="26"/>
  <c r="G60" i="26"/>
  <c r="F60" i="26"/>
  <c r="I59" i="26"/>
  <c r="H59" i="26"/>
  <c r="G59" i="26"/>
  <c r="F59" i="26"/>
  <c r="I58" i="26"/>
  <c r="H58" i="26"/>
  <c r="G58" i="26"/>
  <c r="F58" i="26"/>
  <c r="J57" i="26"/>
  <c r="I57" i="26"/>
  <c r="H57" i="26"/>
  <c r="G57" i="26"/>
  <c r="F57" i="26"/>
  <c r="F174" i="26" s="1"/>
  <c r="I56" i="26"/>
  <c r="H56" i="26"/>
  <c r="G56" i="26"/>
  <c r="F56" i="26"/>
  <c r="I55" i="26"/>
  <c r="H55" i="26"/>
  <c r="G55" i="26"/>
  <c r="F55" i="26"/>
  <c r="I54" i="26"/>
  <c r="H54" i="26"/>
  <c r="G54" i="26"/>
  <c r="F54" i="26"/>
  <c r="I53" i="26"/>
  <c r="H53" i="26"/>
  <c r="G53" i="26"/>
  <c r="F53" i="26"/>
  <c r="I52" i="26"/>
  <c r="H52" i="26"/>
  <c r="G52" i="26"/>
  <c r="F52" i="26"/>
  <c r="I51" i="26"/>
  <c r="I168" i="26" s="1"/>
  <c r="H51" i="26"/>
  <c r="H168" i="26" s="1"/>
  <c r="G51" i="26"/>
  <c r="G168" i="26" s="1"/>
  <c r="F51" i="26"/>
  <c r="I50" i="26"/>
  <c r="H50" i="26"/>
  <c r="G50" i="26"/>
  <c r="F50" i="26"/>
  <c r="J49" i="26"/>
  <c r="I49" i="26"/>
  <c r="H49" i="26"/>
  <c r="G49" i="26"/>
  <c r="F49" i="26"/>
  <c r="F166" i="26" s="1"/>
  <c r="I48" i="26"/>
  <c r="H48" i="26"/>
  <c r="G48" i="26"/>
  <c r="F48" i="26"/>
  <c r="I47" i="26"/>
  <c r="H47" i="26"/>
  <c r="G47" i="26"/>
  <c r="F47" i="26"/>
  <c r="I46" i="26"/>
  <c r="H46" i="26"/>
  <c r="G46" i="26"/>
  <c r="F46" i="26"/>
  <c r="I45" i="26"/>
  <c r="H45" i="26"/>
  <c r="G45" i="26"/>
  <c r="F45" i="26"/>
  <c r="I44" i="26"/>
  <c r="H44" i="26"/>
  <c r="G44" i="26"/>
  <c r="F44" i="26"/>
  <c r="I43" i="26"/>
  <c r="H43" i="26"/>
  <c r="G43" i="26"/>
  <c r="F43" i="26"/>
  <c r="I42" i="26"/>
  <c r="H42" i="26"/>
  <c r="G42" i="26"/>
  <c r="F42" i="26"/>
  <c r="I41" i="26"/>
  <c r="H41" i="26"/>
  <c r="G41" i="26"/>
  <c r="F41" i="26"/>
  <c r="J40" i="26"/>
  <c r="I40" i="26"/>
  <c r="H40" i="26"/>
  <c r="G40" i="26"/>
  <c r="F40" i="26"/>
  <c r="F157" i="26" s="1"/>
  <c r="I39" i="26"/>
  <c r="H39" i="26"/>
  <c r="G39" i="26"/>
  <c r="F39" i="26"/>
  <c r="I38" i="26"/>
  <c r="H38" i="26"/>
  <c r="G38" i="26"/>
  <c r="F38" i="26"/>
  <c r="I37" i="26"/>
  <c r="H37" i="26"/>
  <c r="G37" i="26"/>
  <c r="F37" i="26"/>
  <c r="I36" i="26"/>
  <c r="H36" i="26"/>
  <c r="G36" i="26"/>
  <c r="F36" i="26"/>
  <c r="I35" i="26"/>
  <c r="H35" i="26"/>
  <c r="G35" i="26"/>
  <c r="G152" i="26" s="1"/>
  <c r="F35" i="26"/>
  <c r="F152" i="26" s="1"/>
  <c r="I34" i="26"/>
  <c r="H34" i="26"/>
  <c r="G34" i="26"/>
  <c r="F34" i="26"/>
  <c r="I33" i="26"/>
  <c r="H33" i="26"/>
  <c r="G33" i="26"/>
  <c r="F33" i="26"/>
  <c r="J32" i="26"/>
  <c r="H149" i="26" s="1"/>
  <c r="I32" i="26"/>
  <c r="H32" i="26"/>
  <c r="G32" i="26"/>
  <c r="F32" i="26"/>
  <c r="F149" i="26" s="1"/>
  <c r="I31" i="26"/>
  <c r="H31" i="26"/>
  <c r="G31" i="26"/>
  <c r="F31" i="26"/>
  <c r="I30" i="26"/>
  <c r="H30" i="26"/>
  <c r="G30" i="26"/>
  <c r="F30" i="26"/>
  <c r="I29" i="26"/>
  <c r="H29" i="26"/>
  <c r="G29" i="26"/>
  <c r="F29" i="26"/>
  <c r="I28" i="26"/>
  <c r="H28" i="26"/>
  <c r="G28" i="26"/>
  <c r="F28" i="26"/>
  <c r="I27" i="26"/>
  <c r="H27" i="26"/>
  <c r="G27" i="26"/>
  <c r="F27" i="26"/>
  <c r="I26" i="26"/>
  <c r="H26" i="26"/>
  <c r="G26" i="26"/>
  <c r="F26" i="26"/>
  <c r="I25" i="26"/>
  <c r="H25" i="26"/>
  <c r="G25" i="26"/>
  <c r="F25" i="26"/>
  <c r="I24" i="26"/>
  <c r="H24" i="26"/>
  <c r="G24" i="26"/>
  <c r="F24" i="26"/>
  <c r="J23" i="26"/>
  <c r="H140" i="26" s="1"/>
  <c r="I23" i="26"/>
  <c r="H23" i="26"/>
  <c r="G23" i="26"/>
  <c r="F23" i="26"/>
  <c r="F140" i="26" s="1"/>
  <c r="I22" i="26"/>
  <c r="H22" i="26"/>
  <c r="G22" i="26"/>
  <c r="F22" i="26"/>
  <c r="I21" i="26"/>
  <c r="H21" i="26"/>
  <c r="G21" i="26"/>
  <c r="F21" i="26"/>
  <c r="I20" i="26"/>
  <c r="H20" i="26"/>
  <c r="G20" i="26"/>
  <c r="F20" i="26"/>
  <c r="I19" i="26"/>
  <c r="H19" i="26"/>
  <c r="G19" i="26"/>
  <c r="G136" i="26" s="1"/>
  <c r="F19" i="26"/>
  <c r="F136" i="26" s="1"/>
  <c r="F14" i="26"/>
  <c r="F13" i="26"/>
  <c r="F12" i="26"/>
  <c r="F11" i="26"/>
  <c r="F10" i="26"/>
  <c r="F8" i="26"/>
  <c r="F9" i="26" s="1"/>
  <c r="H17" i="25"/>
  <c r="H13" i="25"/>
  <c r="G333" i="24"/>
  <c r="G325" i="24"/>
  <c r="G317" i="24"/>
  <c r="G309" i="24"/>
  <c r="I301" i="24"/>
  <c r="I293" i="24"/>
  <c r="I285" i="24"/>
  <c r="I277" i="24"/>
  <c r="J262" i="24"/>
  <c r="F262" i="24" s="1"/>
  <c r="F378" i="24" s="1"/>
  <c r="J261" i="24"/>
  <c r="F261" i="24" s="1"/>
  <c r="F377" i="24" s="1"/>
  <c r="G261" i="24"/>
  <c r="G377" i="24" s="1"/>
  <c r="J254" i="24"/>
  <c r="F254" i="24" s="1"/>
  <c r="F370" i="24" s="1"/>
  <c r="J253" i="24"/>
  <c r="F253" i="24" s="1"/>
  <c r="F369" i="24" s="1"/>
  <c r="G253" i="24"/>
  <c r="G369" i="24" s="1"/>
  <c r="J246" i="24"/>
  <c r="F246" i="24" s="1"/>
  <c r="F362" i="24" s="1"/>
  <c r="J245" i="24"/>
  <c r="F245" i="24" s="1"/>
  <c r="F361" i="24" s="1"/>
  <c r="G245" i="24"/>
  <c r="G361" i="24" s="1"/>
  <c r="J238" i="24"/>
  <c r="F238" i="24" s="1"/>
  <c r="F354" i="24" s="1"/>
  <c r="J237" i="24"/>
  <c r="F237" i="24" s="1"/>
  <c r="F353" i="24" s="1"/>
  <c r="G237" i="24"/>
  <c r="G353" i="24" s="1"/>
  <c r="H232" i="24"/>
  <c r="J230" i="24"/>
  <c r="F230" i="24" s="1"/>
  <c r="F346" i="24" s="1"/>
  <c r="I227" i="24"/>
  <c r="I343" i="24" s="1"/>
  <c r="H224" i="24"/>
  <c r="J222" i="24"/>
  <c r="F222" i="24" s="1"/>
  <c r="F338" i="24" s="1"/>
  <c r="J218" i="24"/>
  <c r="I218" i="24"/>
  <c r="I334" i="24" s="1"/>
  <c r="F218" i="24"/>
  <c r="J217" i="24"/>
  <c r="G217" i="24"/>
  <c r="F217" i="24"/>
  <c r="F333" i="24" s="1"/>
  <c r="J214" i="24"/>
  <c r="F214" i="24" s="1"/>
  <c r="J213" i="24"/>
  <c r="F213" i="24" s="1"/>
  <c r="G213" i="24"/>
  <c r="G329" i="24" s="1"/>
  <c r="J210" i="24"/>
  <c r="I210" i="24"/>
  <c r="I326" i="24" s="1"/>
  <c r="J209" i="24"/>
  <c r="G209" i="24"/>
  <c r="F209" i="24"/>
  <c r="J206" i="24"/>
  <c r="F206" i="24" s="1"/>
  <c r="J205" i="24"/>
  <c r="F205" i="24" s="1"/>
  <c r="G205" i="24"/>
  <c r="G321" i="24" s="1"/>
  <c r="J202" i="24"/>
  <c r="I202" i="24"/>
  <c r="I318" i="24" s="1"/>
  <c r="F202" i="24"/>
  <c r="F318" i="24" s="1"/>
  <c r="J201" i="24"/>
  <c r="G201" i="24"/>
  <c r="F201" i="24"/>
  <c r="F317" i="24" s="1"/>
  <c r="J198" i="24"/>
  <c r="F198" i="24" s="1"/>
  <c r="F314" i="24" s="1"/>
  <c r="J197" i="24"/>
  <c r="F197" i="24" s="1"/>
  <c r="F313" i="24" s="1"/>
  <c r="G197" i="24"/>
  <c r="G313" i="24" s="1"/>
  <c r="J194" i="24"/>
  <c r="I194" i="24"/>
  <c r="I310" i="24" s="1"/>
  <c r="J193" i="24"/>
  <c r="G193" i="24"/>
  <c r="F193" i="24"/>
  <c r="F309" i="24" s="1"/>
  <c r="J190" i="24"/>
  <c r="F190" i="24" s="1"/>
  <c r="F306" i="24" s="1"/>
  <c r="J189" i="24"/>
  <c r="F189" i="24" s="1"/>
  <c r="F305" i="24" s="1"/>
  <c r="G189" i="24"/>
  <c r="G305" i="24" s="1"/>
  <c r="J186" i="24"/>
  <c r="I186" i="24"/>
  <c r="I302" i="24" s="1"/>
  <c r="F186" i="24"/>
  <c r="F302" i="24" s="1"/>
  <c r="J185" i="24"/>
  <c r="G185" i="24" s="1"/>
  <c r="G301" i="24" s="1"/>
  <c r="F185" i="24"/>
  <c r="F301" i="24" s="1"/>
  <c r="H184" i="24"/>
  <c r="J182" i="24"/>
  <c r="F182" i="24" s="1"/>
  <c r="F298" i="24" s="1"/>
  <c r="J181" i="24"/>
  <c r="F181" i="24" s="1"/>
  <c r="F297" i="24" s="1"/>
  <c r="G181" i="24"/>
  <c r="G297" i="24" s="1"/>
  <c r="G180" i="24"/>
  <c r="G296" i="24" s="1"/>
  <c r="I179" i="24"/>
  <c r="I295" i="24" s="1"/>
  <c r="J178" i="24"/>
  <c r="I178" i="24"/>
  <c r="I294" i="24" s="1"/>
  <c r="F178" i="24"/>
  <c r="F294" i="24" s="1"/>
  <c r="J177" i="24"/>
  <c r="G177" i="24" s="1"/>
  <c r="G293" i="24" s="1"/>
  <c r="F177" i="24"/>
  <c r="F293" i="24" s="1"/>
  <c r="H176" i="24"/>
  <c r="J174" i="24"/>
  <c r="F174" i="24" s="1"/>
  <c r="F290" i="24" s="1"/>
  <c r="J173" i="24"/>
  <c r="F173" i="24" s="1"/>
  <c r="F289" i="24" s="1"/>
  <c r="G173" i="24"/>
  <c r="G289" i="24" s="1"/>
  <c r="G172" i="24"/>
  <c r="G288" i="24" s="1"/>
  <c r="J170" i="24"/>
  <c r="I170" i="24"/>
  <c r="I286" i="24" s="1"/>
  <c r="F170" i="24"/>
  <c r="F286" i="24" s="1"/>
  <c r="J169" i="24"/>
  <c r="G169" i="24" s="1"/>
  <c r="G285" i="24" s="1"/>
  <c r="F169" i="24"/>
  <c r="F285" i="24" s="1"/>
  <c r="J166" i="24"/>
  <c r="F166" i="24" s="1"/>
  <c r="F282" i="24" s="1"/>
  <c r="J165" i="24"/>
  <c r="F165" i="24" s="1"/>
  <c r="F281" i="24" s="1"/>
  <c r="G165" i="24"/>
  <c r="G281" i="24" s="1"/>
  <c r="J162" i="24"/>
  <c r="I162" i="24"/>
  <c r="I278" i="24" s="1"/>
  <c r="F162" i="24"/>
  <c r="F278" i="24" s="1"/>
  <c r="J161" i="24"/>
  <c r="G161" i="24" s="1"/>
  <c r="G277" i="24" s="1"/>
  <c r="F161" i="24"/>
  <c r="F277" i="24" s="1"/>
  <c r="J158" i="24"/>
  <c r="F158" i="24" s="1"/>
  <c r="F274" i="24" s="1"/>
  <c r="J157" i="24"/>
  <c r="F157" i="24" s="1"/>
  <c r="F273" i="24" s="1"/>
  <c r="G157" i="24"/>
  <c r="G273" i="24" s="1"/>
  <c r="I150" i="24"/>
  <c r="H150" i="24"/>
  <c r="G150" i="24"/>
  <c r="F150" i="24"/>
  <c r="I149" i="24"/>
  <c r="H149" i="24"/>
  <c r="G149" i="24"/>
  <c r="F149" i="24"/>
  <c r="I148" i="24"/>
  <c r="H148" i="24"/>
  <c r="G148" i="24"/>
  <c r="F148" i="24"/>
  <c r="I147" i="24"/>
  <c r="H147" i="24"/>
  <c r="G147" i="24"/>
  <c r="F147" i="24"/>
  <c r="I146" i="24"/>
  <c r="I262" i="24" s="1"/>
  <c r="I378" i="24" s="1"/>
  <c r="H146" i="24"/>
  <c r="G146" i="24"/>
  <c r="G262" i="24" s="1"/>
  <c r="G378" i="24" s="1"/>
  <c r="F146" i="24"/>
  <c r="I145" i="24"/>
  <c r="H145" i="24"/>
  <c r="H261" i="24" s="1"/>
  <c r="H377" i="24" s="1"/>
  <c r="G145" i="24"/>
  <c r="F145" i="24"/>
  <c r="I144" i="24"/>
  <c r="H144" i="24"/>
  <c r="G144" i="24"/>
  <c r="F144" i="24"/>
  <c r="I143" i="24"/>
  <c r="H143" i="24"/>
  <c r="G143" i="24"/>
  <c r="F143" i="24"/>
  <c r="I142" i="24"/>
  <c r="H142" i="24"/>
  <c r="G142" i="24"/>
  <c r="F142" i="24"/>
  <c r="I141" i="24"/>
  <c r="H141" i="24"/>
  <c r="G141" i="24"/>
  <c r="F141" i="24"/>
  <c r="I140" i="24"/>
  <c r="H140" i="24"/>
  <c r="G140" i="24"/>
  <c r="F140" i="24"/>
  <c r="I139" i="24"/>
  <c r="H139" i="24"/>
  <c r="G139" i="24"/>
  <c r="F139" i="24"/>
  <c r="I138" i="24"/>
  <c r="I254" i="24" s="1"/>
  <c r="I370" i="24" s="1"/>
  <c r="H138" i="24"/>
  <c r="G138" i="24"/>
  <c r="G254" i="24" s="1"/>
  <c r="G370" i="24" s="1"/>
  <c r="F138" i="24"/>
  <c r="I137" i="24"/>
  <c r="H137" i="24"/>
  <c r="H253" i="24" s="1"/>
  <c r="H369" i="24" s="1"/>
  <c r="G137" i="24"/>
  <c r="F137" i="24"/>
  <c r="I136" i="24"/>
  <c r="H136" i="24"/>
  <c r="G136" i="24"/>
  <c r="F136" i="24"/>
  <c r="I135" i="24"/>
  <c r="H135" i="24"/>
  <c r="G135" i="24"/>
  <c r="F135" i="24"/>
  <c r="I134" i="24"/>
  <c r="H134" i="24"/>
  <c r="G134" i="24"/>
  <c r="F134" i="24"/>
  <c r="I133" i="24"/>
  <c r="H133" i="24"/>
  <c r="G133" i="24"/>
  <c r="F133" i="24"/>
  <c r="I132" i="24"/>
  <c r="H132" i="24"/>
  <c r="G132" i="24"/>
  <c r="F132" i="24"/>
  <c r="I131" i="24"/>
  <c r="H131" i="24"/>
  <c r="G131" i="24"/>
  <c r="F131" i="24"/>
  <c r="I130" i="24"/>
  <c r="I246" i="24" s="1"/>
  <c r="I362" i="24" s="1"/>
  <c r="H130" i="24"/>
  <c r="G130" i="24"/>
  <c r="G246" i="24" s="1"/>
  <c r="G362" i="24" s="1"/>
  <c r="F130" i="24"/>
  <c r="I129" i="24"/>
  <c r="H129" i="24"/>
  <c r="H245" i="24" s="1"/>
  <c r="G129" i="24"/>
  <c r="F129" i="24"/>
  <c r="I128" i="24"/>
  <c r="H128" i="24"/>
  <c r="G128" i="24"/>
  <c r="F128" i="24"/>
  <c r="I127" i="24"/>
  <c r="H127" i="24"/>
  <c r="G127" i="24"/>
  <c r="F127" i="24"/>
  <c r="I126" i="24"/>
  <c r="H126" i="24"/>
  <c r="G126" i="24"/>
  <c r="F126" i="24"/>
  <c r="I125" i="24"/>
  <c r="H125" i="24"/>
  <c r="G125" i="24"/>
  <c r="F125" i="24"/>
  <c r="I124" i="24"/>
  <c r="H124" i="24"/>
  <c r="G124" i="24"/>
  <c r="F124" i="24"/>
  <c r="I123" i="24"/>
  <c r="H123" i="24"/>
  <c r="G123" i="24"/>
  <c r="F123" i="24"/>
  <c r="I122" i="24"/>
  <c r="I238" i="24" s="1"/>
  <c r="I354" i="24" s="1"/>
  <c r="H122" i="24"/>
  <c r="G122" i="24"/>
  <c r="G238" i="24" s="1"/>
  <c r="G354" i="24" s="1"/>
  <c r="F122" i="24"/>
  <c r="I121" i="24"/>
  <c r="H121" i="24"/>
  <c r="H237" i="24" s="1"/>
  <c r="G121" i="24"/>
  <c r="F121" i="24"/>
  <c r="I120" i="24"/>
  <c r="H120" i="24"/>
  <c r="G120" i="24"/>
  <c r="F120" i="24"/>
  <c r="I119" i="24"/>
  <c r="H119" i="24"/>
  <c r="G119" i="24"/>
  <c r="F119" i="24"/>
  <c r="I118" i="24"/>
  <c r="H118" i="24"/>
  <c r="G118" i="24"/>
  <c r="F118" i="24"/>
  <c r="I117" i="24"/>
  <c r="H117" i="24"/>
  <c r="G117" i="24"/>
  <c r="F117" i="24"/>
  <c r="I116" i="24"/>
  <c r="H116" i="24"/>
  <c r="G116" i="24"/>
  <c r="F116" i="24"/>
  <c r="I115" i="24"/>
  <c r="I231" i="24" s="1"/>
  <c r="I347" i="24" s="1"/>
  <c r="H115" i="24"/>
  <c r="H231" i="24" s="1"/>
  <c r="G115" i="24"/>
  <c r="G231" i="24" s="1"/>
  <c r="G347" i="24" s="1"/>
  <c r="F115" i="24"/>
  <c r="I114" i="24"/>
  <c r="I230" i="24" s="1"/>
  <c r="I346" i="24" s="1"/>
  <c r="H114" i="24"/>
  <c r="G114" i="24"/>
  <c r="G230" i="24" s="1"/>
  <c r="G346" i="24" s="1"/>
  <c r="F114" i="24"/>
  <c r="I113" i="24"/>
  <c r="H113" i="24"/>
  <c r="G113" i="24"/>
  <c r="F113" i="24"/>
  <c r="I112" i="24"/>
  <c r="H112" i="24"/>
  <c r="H228" i="24" s="1"/>
  <c r="G112" i="24"/>
  <c r="F112" i="24"/>
  <c r="I111" i="24"/>
  <c r="H111" i="24"/>
  <c r="H227" i="24" s="1"/>
  <c r="G111" i="24"/>
  <c r="G227" i="24" s="1"/>
  <c r="G343" i="24" s="1"/>
  <c r="F111" i="24"/>
  <c r="I110" i="24"/>
  <c r="H110" i="24"/>
  <c r="G110" i="24"/>
  <c r="F110" i="24"/>
  <c r="I109" i="24"/>
  <c r="H109" i="24"/>
  <c r="G109" i="24"/>
  <c r="F109" i="24"/>
  <c r="I108" i="24"/>
  <c r="H108" i="24"/>
  <c r="G108" i="24"/>
  <c r="F108" i="24"/>
  <c r="I107" i="24"/>
  <c r="I223" i="24" s="1"/>
  <c r="I339" i="24" s="1"/>
  <c r="H107" i="24"/>
  <c r="H223" i="24" s="1"/>
  <c r="G107" i="24"/>
  <c r="G223" i="24" s="1"/>
  <c r="G339" i="24" s="1"/>
  <c r="F107" i="24"/>
  <c r="I106" i="24"/>
  <c r="I222" i="24" s="1"/>
  <c r="I338" i="24" s="1"/>
  <c r="H106" i="24"/>
  <c r="G106" i="24"/>
  <c r="G222" i="24" s="1"/>
  <c r="G338" i="24" s="1"/>
  <c r="F106" i="24"/>
  <c r="I105" i="24"/>
  <c r="H105" i="24"/>
  <c r="G105" i="24"/>
  <c r="F105" i="24"/>
  <c r="I104" i="24"/>
  <c r="H104" i="24"/>
  <c r="H220" i="24" s="1"/>
  <c r="G104" i="24"/>
  <c r="F104" i="24"/>
  <c r="I103" i="24"/>
  <c r="H103" i="24"/>
  <c r="G103" i="24"/>
  <c r="F103" i="24"/>
  <c r="I102" i="24"/>
  <c r="H102" i="24"/>
  <c r="H218" i="24" s="1"/>
  <c r="G102" i="24"/>
  <c r="G218" i="24" s="1"/>
  <c r="G334" i="24" s="1"/>
  <c r="F102" i="24"/>
  <c r="I101" i="24"/>
  <c r="I217" i="24" s="1"/>
  <c r="I333" i="24" s="1"/>
  <c r="H101" i="24"/>
  <c r="H217" i="24" s="1"/>
  <c r="G101" i="24"/>
  <c r="F101" i="24"/>
  <c r="I100" i="24"/>
  <c r="H100" i="24"/>
  <c r="G100" i="24"/>
  <c r="F100" i="24"/>
  <c r="I99" i="24"/>
  <c r="I215" i="24" s="1"/>
  <c r="I331" i="24" s="1"/>
  <c r="H99" i="24"/>
  <c r="G99" i="24"/>
  <c r="F99" i="24"/>
  <c r="I98" i="24"/>
  <c r="I214" i="24" s="1"/>
  <c r="I330" i="24" s="1"/>
  <c r="H98" i="24"/>
  <c r="G98" i="24"/>
  <c r="G214" i="24" s="1"/>
  <c r="G330" i="24" s="1"/>
  <c r="F98" i="24"/>
  <c r="I97" i="24"/>
  <c r="H97" i="24"/>
  <c r="H213" i="24" s="1"/>
  <c r="G97" i="24"/>
  <c r="F97" i="24"/>
  <c r="I96" i="24"/>
  <c r="H96" i="24"/>
  <c r="G96" i="24"/>
  <c r="F96" i="24"/>
  <c r="I95" i="24"/>
  <c r="H95" i="24"/>
  <c r="G95" i="24"/>
  <c r="F95" i="24"/>
  <c r="I94" i="24"/>
  <c r="H94" i="24"/>
  <c r="H210" i="24" s="1"/>
  <c r="G94" i="24"/>
  <c r="G210" i="24" s="1"/>
  <c r="G326" i="24" s="1"/>
  <c r="F94" i="24"/>
  <c r="F210" i="24" s="1"/>
  <c r="I93" i="24"/>
  <c r="I209" i="24" s="1"/>
  <c r="I325" i="24" s="1"/>
  <c r="H93" i="24"/>
  <c r="H209" i="24" s="1"/>
  <c r="G93" i="24"/>
  <c r="F93" i="24"/>
  <c r="I92" i="24"/>
  <c r="H92" i="24"/>
  <c r="G92" i="24"/>
  <c r="F92" i="24"/>
  <c r="I91" i="24"/>
  <c r="I207" i="24" s="1"/>
  <c r="I323" i="24" s="1"/>
  <c r="H91" i="24"/>
  <c r="G91" i="24"/>
  <c r="F91" i="24"/>
  <c r="I90" i="24"/>
  <c r="I206" i="24" s="1"/>
  <c r="I322" i="24" s="1"/>
  <c r="H90" i="24"/>
  <c r="G90" i="24"/>
  <c r="G206" i="24" s="1"/>
  <c r="G322" i="24" s="1"/>
  <c r="F90" i="24"/>
  <c r="I89" i="24"/>
  <c r="H89" i="24"/>
  <c r="H205" i="24" s="1"/>
  <c r="G89" i="24"/>
  <c r="F89" i="24"/>
  <c r="I88" i="24"/>
  <c r="H88" i="24"/>
  <c r="G88" i="24"/>
  <c r="F88" i="24"/>
  <c r="I87" i="24"/>
  <c r="H87" i="24"/>
  <c r="G87" i="24"/>
  <c r="F87" i="24"/>
  <c r="I86" i="24"/>
  <c r="H86" i="24"/>
  <c r="H202" i="24" s="1"/>
  <c r="G86" i="24"/>
  <c r="G202" i="24" s="1"/>
  <c r="G318" i="24" s="1"/>
  <c r="F86" i="24"/>
  <c r="I85" i="24"/>
  <c r="I201" i="24" s="1"/>
  <c r="I317" i="24" s="1"/>
  <c r="H85" i="24"/>
  <c r="H201" i="24" s="1"/>
  <c r="G85" i="24"/>
  <c r="F85" i="24"/>
  <c r="I84" i="24"/>
  <c r="H84" i="24"/>
  <c r="G84" i="24"/>
  <c r="F84" i="24"/>
  <c r="I83" i="24"/>
  <c r="H83" i="24"/>
  <c r="G83" i="24"/>
  <c r="F83" i="24"/>
  <c r="I82" i="24"/>
  <c r="I198" i="24" s="1"/>
  <c r="I314" i="24" s="1"/>
  <c r="H82" i="24"/>
  <c r="G82" i="24"/>
  <c r="G198" i="24" s="1"/>
  <c r="G314" i="24" s="1"/>
  <c r="F82" i="24"/>
  <c r="I81" i="24"/>
  <c r="H81" i="24"/>
  <c r="H197" i="24" s="1"/>
  <c r="G81" i="24"/>
  <c r="F81" i="24"/>
  <c r="I80" i="24"/>
  <c r="H80" i="24"/>
  <c r="G80" i="24"/>
  <c r="F80" i="24"/>
  <c r="I79" i="24"/>
  <c r="H79" i="24"/>
  <c r="G79" i="24"/>
  <c r="F79" i="24"/>
  <c r="I78" i="24"/>
  <c r="H78" i="24"/>
  <c r="H194" i="24" s="1"/>
  <c r="G78" i="24"/>
  <c r="G194" i="24" s="1"/>
  <c r="G310" i="24" s="1"/>
  <c r="F78" i="24"/>
  <c r="F194" i="24" s="1"/>
  <c r="F310" i="24" s="1"/>
  <c r="I77" i="24"/>
  <c r="I193" i="24" s="1"/>
  <c r="I309" i="24" s="1"/>
  <c r="H77" i="24"/>
  <c r="H193" i="24" s="1"/>
  <c r="G77" i="24"/>
  <c r="F77" i="24"/>
  <c r="I76" i="24"/>
  <c r="H76" i="24"/>
  <c r="G76" i="24"/>
  <c r="F76" i="24"/>
  <c r="I75" i="24"/>
  <c r="H75" i="24"/>
  <c r="G75" i="24"/>
  <c r="F75" i="24"/>
  <c r="I74" i="24"/>
  <c r="I190" i="24" s="1"/>
  <c r="I306" i="24" s="1"/>
  <c r="H74" i="24"/>
  <c r="G74" i="24"/>
  <c r="G190" i="24" s="1"/>
  <c r="G306" i="24" s="1"/>
  <c r="F74" i="24"/>
  <c r="I73" i="24"/>
  <c r="H73" i="24"/>
  <c r="H189" i="24" s="1"/>
  <c r="G73" i="24"/>
  <c r="F73" i="24"/>
  <c r="I72" i="24"/>
  <c r="H72" i="24"/>
  <c r="G72" i="24"/>
  <c r="F72" i="24"/>
  <c r="I71" i="24"/>
  <c r="H71" i="24"/>
  <c r="G71" i="24"/>
  <c r="F71" i="24"/>
  <c r="I70" i="24"/>
  <c r="H70" i="24"/>
  <c r="H186" i="24" s="1"/>
  <c r="G70" i="24"/>
  <c r="G186" i="24" s="1"/>
  <c r="G302" i="24" s="1"/>
  <c r="F70" i="24"/>
  <c r="I69" i="24"/>
  <c r="I185" i="24" s="1"/>
  <c r="H69" i="24"/>
  <c r="H185" i="24" s="1"/>
  <c r="G69" i="24"/>
  <c r="F69" i="24"/>
  <c r="I68" i="24"/>
  <c r="I184" i="24" s="1"/>
  <c r="I300" i="24" s="1"/>
  <c r="H68" i="24"/>
  <c r="G68" i="24"/>
  <c r="F68" i="24"/>
  <c r="I67" i="24"/>
  <c r="I183" i="24" s="1"/>
  <c r="I299" i="24" s="1"/>
  <c r="H67" i="24"/>
  <c r="H183" i="24" s="1"/>
  <c r="G67" i="24"/>
  <c r="G183" i="24" s="1"/>
  <c r="G299" i="24" s="1"/>
  <c r="F67" i="24"/>
  <c r="I66" i="24"/>
  <c r="I182" i="24" s="1"/>
  <c r="I298" i="24" s="1"/>
  <c r="H66" i="24"/>
  <c r="G66" i="24"/>
  <c r="G182" i="24" s="1"/>
  <c r="G298" i="24" s="1"/>
  <c r="F66" i="24"/>
  <c r="I65" i="24"/>
  <c r="H65" i="24"/>
  <c r="H181" i="24" s="1"/>
  <c r="G65" i="24"/>
  <c r="F65" i="24"/>
  <c r="I64" i="24"/>
  <c r="I180" i="24" s="1"/>
  <c r="I296" i="24" s="1"/>
  <c r="H64" i="24"/>
  <c r="H180" i="24" s="1"/>
  <c r="G64" i="24"/>
  <c r="F64" i="24"/>
  <c r="I63" i="24"/>
  <c r="H63" i="24"/>
  <c r="H179" i="24" s="1"/>
  <c r="G63" i="24"/>
  <c r="G179" i="24" s="1"/>
  <c r="G295" i="24" s="1"/>
  <c r="F63" i="24"/>
  <c r="I62" i="24"/>
  <c r="H62" i="24"/>
  <c r="H178" i="24" s="1"/>
  <c r="G62" i="24"/>
  <c r="G178" i="24" s="1"/>
  <c r="G294" i="24" s="1"/>
  <c r="F62" i="24"/>
  <c r="I61" i="24"/>
  <c r="I177" i="24" s="1"/>
  <c r="H61" i="24"/>
  <c r="H177" i="24" s="1"/>
  <c r="G61" i="24"/>
  <c r="F61" i="24"/>
  <c r="I60" i="24"/>
  <c r="I176" i="24" s="1"/>
  <c r="I292" i="24" s="1"/>
  <c r="H60" i="24"/>
  <c r="G60" i="24"/>
  <c r="F60" i="24"/>
  <c r="I59" i="24"/>
  <c r="I175" i="24" s="1"/>
  <c r="I291" i="24" s="1"/>
  <c r="H59" i="24"/>
  <c r="H175" i="24" s="1"/>
  <c r="G59" i="24"/>
  <c r="G175" i="24" s="1"/>
  <c r="G291" i="24" s="1"/>
  <c r="F59" i="24"/>
  <c r="I58" i="24"/>
  <c r="I174" i="24" s="1"/>
  <c r="I290" i="24" s="1"/>
  <c r="H58" i="24"/>
  <c r="G58" i="24"/>
  <c r="G174" i="24" s="1"/>
  <c r="G290" i="24" s="1"/>
  <c r="F58" i="24"/>
  <c r="I57" i="24"/>
  <c r="H57" i="24"/>
  <c r="H173" i="24" s="1"/>
  <c r="G57" i="24"/>
  <c r="F57" i="24"/>
  <c r="I56" i="24"/>
  <c r="I172" i="24" s="1"/>
  <c r="I288" i="24" s="1"/>
  <c r="H56" i="24"/>
  <c r="H172" i="24" s="1"/>
  <c r="G56" i="24"/>
  <c r="F56" i="24"/>
  <c r="I55" i="24"/>
  <c r="H55" i="24"/>
  <c r="G55" i="24"/>
  <c r="F55" i="24"/>
  <c r="I54" i="24"/>
  <c r="H54" i="24"/>
  <c r="H170" i="24" s="1"/>
  <c r="G54" i="24"/>
  <c r="G170" i="24" s="1"/>
  <c r="G286" i="24" s="1"/>
  <c r="F54" i="24"/>
  <c r="I53" i="24"/>
  <c r="I169" i="24" s="1"/>
  <c r="H53" i="24"/>
  <c r="H169" i="24" s="1"/>
  <c r="G53" i="24"/>
  <c r="F53" i="24"/>
  <c r="I52" i="24"/>
  <c r="H52" i="24"/>
  <c r="G52" i="24"/>
  <c r="F52" i="24"/>
  <c r="I51" i="24"/>
  <c r="H51" i="24"/>
  <c r="G51" i="24"/>
  <c r="F51" i="24"/>
  <c r="I50" i="24"/>
  <c r="I166" i="24" s="1"/>
  <c r="I282" i="24" s="1"/>
  <c r="H50" i="24"/>
  <c r="G50" i="24"/>
  <c r="G166" i="24" s="1"/>
  <c r="G282" i="24" s="1"/>
  <c r="F50" i="24"/>
  <c r="I49" i="24"/>
  <c r="H49" i="24"/>
  <c r="H165" i="24" s="1"/>
  <c r="G49" i="24"/>
  <c r="F49" i="24"/>
  <c r="I48" i="24"/>
  <c r="H48" i="24"/>
  <c r="G48" i="24"/>
  <c r="F48" i="24"/>
  <c r="I47" i="24"/>
  <c r="H47" i="24"/>
  <c r="G47" i="24"/>
  <c r="F47" i="24"/>
  <c r="I46" i="24"/>
  <c r="H46" i="24"/>
  <c r="H162" i="24" s="1"/>
  <c r="G46" i="24"/>
  <c r="G162" i="24" s="1"/>
  <c r="G278" i="24" s="1"/>
  <c r="F46" i="24"/>
  <c r="I45" i="24"/>
  <c r="I161" i="24" s="1"/>
  <c r="H45" i="24"/>
  <c r="H161" i="24" s="1"/>
  <c r="G45" i="24"/>
  <c r="F45" i="24"/>
  <c r="I44" i="24"/>
  <c r="H44" i="24"/>
  <c r="G44" i="24"/>
  <c r="F44" i="24"/>
  <c r="I43" i="24"/>
  <c r="H43" i="24"/>
  <c r="G43" i="24"/>
  <c r="F43" i="24"/>
  <c r="I42" i="24"/>
  <c r="I158" i="24" s="1"/>
  <c r="I274" i="24" s="1"/>
  <c r="H42" i="24"/>
  <c r="G42" i="24"/>
  <c r="G158" i="24" s="1"/>
  <c r="G274" i="24" s="1"/>
  <c r="F42" i="24"/>
  <c r="I41" i="24"/>
  <c r="H41" i="24"/>
  <c r="H157" i="24" s="1"/>
  <c r="G41" i="24"/>
  <c r="F41" i="24"/>
  <c r="I40" i="24"/>
  <c r="H40" i="24"/>
  <c r="G40" i="24"/>
  <c r="F40" i="24"/>
  <c r="I39" i="24"/>
  <c r="H39" i="24"/>
  <c r="G39" i="24"/>
  <c r="F39" i="24"/>
  <c r="G34" i="24"/>
  <c r="J266" i="24" s="1"/>
  <c r="F34" i="24"/>
  <c r="J234" i="24" s="1"/>
  <c r="E34" i="24"/>
  <c r="D34" i="24"/>
  <c r="G33" i="24"/>
  <c r="J265" i="24" s="1"/>
  <c r="F33" i="24"/>
  <c r="J233" i="24" s="1"/>
  <c r="E33" i="24"/>
  <c r="D33" i="24"/>
  <c r="G32" i="24"/>
  <c r="F32" i="24"/>
  <c r="J232" i="24" s="1"/>
  <c r="G232" i="24" s="1"/>
  <c r="G348" i="24" s="1"/>
  <c r="E32" i="24"/>
  <c r="J216" i="24" s="1"/>
  <c r="D32" i="24"/>
  <c r="J184" i="24" s="1"/>
  <c r="G184" i="24" s="1"/>
  <c r="G300" i="24" s="1"/>
  <c r="G31" i="24"/>
  <c r="F31" i="24"/>
  <c r="J231" i="24" s="1"/>
  <c r="E31" i="24"/>
  <c r="J215" i="24" s="1"/>
  <c r="D31" i="24"/>
  <c r="J183" i="24" s="1"/>
  <c r="G30" i="24"/>
  <c r="F30" i="24"/>
  <c r="E30" i="24"/>
  <c r="D30" i="24"/>
  <c r="G29" i="24"/>
  <c r="F29" i="24"/>
  <c r="J229" i="24" s="1"/>
  <c r="E29" i="24"/>
  <c r="D29" i="24"/>
  <c r="G28" i="24"/>
  <c r="F28" i="24"/>
  <c r="J228" i="24" s="1"/>
  <c r="G228" i="24" s="1"/>
  <c r="G344" i="24" s="1"/>
  <c r="E28" i="24"/>
  <c r="J212" i="24" s="1"/>
  <c r="G212" i="24" s="1"/>
  <c r="G328" i="24" s="1"/>
  <c r="D28" i="24"/>
  <c r="J180" i="24" s="1"/>
  <c r="G27" i="24"/>
  <c r="F27" i="24"/>
  <c r="J227" i="24" s="1"/>
  <c r="E27" i="24"/>
  <c r="J211" i="24" s="1"/>
  <c r="I211" i="24" s="1"/>
  <c r="I327" i="24" s="1"/>
  <c r="D27" i="24"/>
  <c r="J179" i="24" s="1"/>
  <c r="G26" i="24"/>
  <c r="J258" i="24" s="1"/>
  <c r="F26" i="24"/>
  <c r="J226" i="24" s="1"/>
  <c r="E26" i="24"/>
  <c r="D26" i="24"/>
  <c r="G25" i="24"/>
  <c r="J257" i="24" s="1"/>
  <c r="F25" i="24"/>
  <c r="J225" i="24" s="1"/>
  <c r="E25" i="24"/>
  <c r="D25" i="24"/>
  <c r="G24" i="24"/>
  <c r="F24" i="24"/>
  <c r="J224" i="24" s="1"/>
  <c r="G224" i="24" s="1"/>
  <c r="G340" i="24" s="1"/>
  <c r="E24" i="24"/>
  <c r="J208" i="24" s="1"/>
  <c r="D24" i="24"/>
  <c r="J176" i="24" s="1"/>
  <c r="G176" i="24" s="1"/>
  <c r="G292" i="24" s="1"/>
  <c r="G23" i="24"/>
  <c r="F23" i="24"/>
  <c r="J223" i="24" s="1"/>
  <c r="E23" i="24"/>
  <c r="J207" i="24" s="1"/>
  <c r="D23" i="24"/>
  <c r="J175" i="24" s="1"/>
  <c r="G22" i="24"/>
  <c r="F22" i="24"/>
  <c r="E22" i="24"/>
  <c r="D22" i="24"/>
  <c r="G21" i="24"/>
  <c r="F21" i="24"/>
  <c r="J221" i="24" s="1"/>
  <c r="E21" i="24"/>
  <c r="D21" i="24"/>
  <c r="G20" i="24"/>
  <c r="F20" i="24"/>
  <c r="J220" i="24" s="1"/>
  <c r="G220" i="24" s="1"/>
  <c r="G336" i="24" s="1"/>
  <c r="E20" i="24"/>
  <c r="J204" i="24" s="1"/>
  <c r="G204" i="24" s="1"/>
  <c r="G320" i="24" s="1"/>
  <c r="D20" i="24"/>
  <c r="J172" i="24" s="1"/>
  <c r="G19" i="24"/>
  <c r="F19" i="24"/>
  <c r="E19" i="24"/>
  <c r="J75" i="26" s="1"/>
  <c r="D19" i="24"/>
  <c r="D60" i="21"/>
  <c r="D59" i="21"/>
  <c r="D58" i="21"/>
  <c r="D57" i="21"/>
  <c r="E56" i="21"/>
  <c r="D56" i="21"/>
  <c r="D55" i="21"/>
  <c r="D54" i="21"/>
  <c r="D49" i="21"/>
  <c r="D48" i="21"/>
  <c r="D47" i="21"/>
  <c r="D46" i="21"/>
  <c r="D51" i="9" s="1"/>
  <c r="D45" i="21"/>
  <c r="D44" i="21"/>
  <c r="D43" i="21"/>
  <c r="E38" i="21"/>
  <c r="E60" i="21" s="1"/>
  <c r="D38" i="21"/>
  <c r="D37" i="21"/>
  <c r="E37" i="21" s="1"/>
  <c r="E59" i="21" s="1"/>
  <c r="E36" i="21"/>
  <c r="E58" i="21" s="1"/>
  <c r="D36" i="21"/>
  <c r="D35" i="21"/>
  <c r="E35" i="21" s="1"/>
  <c r="E34" i="21"/>
  <c r="D34" i="21"/>
  <c r="D33" i="21"/>
  <c r="E33" i="21" s="1"/>
  <c r="E55" i="21" s="1"/>
  <c r="E32" i="21"/>
  <c r="D32" i="21"/>
  <c r="M59" i="17"/>
  <c r="M58" i="17"/>
  <c r="M57" i="17"/>
  <c r="M56" i="17"/>
  <c r="L56" i="17"/>
  <c r="M55" i="17"/>
  <c r="L55" i="17"/>
  <c r="M54" i="17"/>
  <c r="M53" i="17"/>
  <c r="J43" i="17"/>
  <c r="L30" i="17"/>
  <c r="J23" i="17"/>
  <c r="J22" i="17"/>
  <c r="L16" i="17"/>
  <c r="H7" i="16"/>
  <c r="H32" i="12"/>
  <c r="J44" i="17" s="1"/>
  <c r="H31" i="12"/>
  <c r="H30" i="12"/>
  <c r="J42" i="17" s="1"/>
  <c r="H27" i="12"/>
  <c r="H25" i="12"/>
  <c r="H24" i="12"/>
  <c r="J20" i="17" s="1"/>
  <c r="L20" i="17" s="1"/>
  <c r="H19" i="12"/>
  <c r="H20" i="12" s="1"/>
  <c r="J16" i="17" s="1"/>
  <c r="H18" i="12"/>
  <c r="H8" i="12"/>
  <c r="J30" i="17" s="1"/>
  <c r="H7" i="12"/>
  <c r="J29" i="17" s="1"/>
  <c r="F104" i="10"/>
  <c r="F105" i="10" s="1"/>
  <c r="F68" i="10"/>
  <c r="D58" i="9"/>
  <c r="G54" i="9"/>
  <c r="F54" i="9"/>
  <c r="E54" i="9"/>
  <c r="D54" i="9"/>
  <c r="G53" i="9"/>
  <c r="F53" i="9"/>
  <c r="E53" i="9"/>
  <c r="D53" i="9"/>
  <c r="G52" i="9"/>
  <c r="F52" i="9"/>
  <c r="E52" i="9"/>
  <c r="D52" i="9"/>
  <c r="G51" i="9"/>
  <c r="F51" i="9"/>
  <c r="E51" i="9"/>
  <c r="G50" i="9"/>
  <c r="F50" i="9"/>
  <c r="E50" i="9"/>
  <c r="D50" i="9"/>
  <c r="G49" i="9"/>
  <c r="F49" i="9"/>
  <c r="E49" i="9"/>
  <c r="D49" i="9"/>
  <c r="G48" i="9"/>
  <c r="F48" i="9"/>
  <c r="E48" i="9"/>
  <c r="D48" i="9"/>
  <c r="G32" i="9"/>
  <c r="G43" i="9" s="1"/>
  <c r="F32" i="9"/>
  <c r="F43" i="9" s="1"/>
  <c r="E32" i="9"/>
  <c r="E43" i="9" s="1"/>
  <c r="D32" i="9"/>
  <c r="D43" i="9" s="1"/>
  <c r="G31" i="9"/>
  <c r="G42" i="9" s="1"/>
  <c r="F31" i="9"/>
  <c r="F42" i="9" s="1"/>
  <c r="E31" i="9"/>
  <c r="E42" i="9" s="1"/>
  <c r="D31" i="9"/>
  <c r="D42" i="9" s="1"/>
  <c r="G30" i="9"/>
  <c r="G41" i="9" s="1"/>
  <c r="F30" i="9"/>
  <c r="F41" i="9" s="1"/>
  <c r="E30" i="9"/>
  <c r="E41" i="9" s="1"/>
  <c r="D30" i="9"/>
  <c r="D41" i="9" s="1"/>
  <c r="G29" i="9"/>
  <c r="G40" i="9" s="1"/>
  <c r="F29" i="9"/>
  <c r="F40" i="9" s="1"/>
  <c r="E29" i="9"/>
  <c r="E40" i="9" s="1"/>
  <c r="D29" i="9"/>
  <c r="D40" i="9" s="1"/>
  <c r="G28" i="9"/>
  <c r="G39" i="9" s="1"/>
  <c r="F28" i="9"/>
  <c r="F39" i="9" s="1"/>
  <c r="E28" i="9"/>
  <c r="E39" i="9" s="1"/>
  <c r="D28" i="9"/>
  <c r="G27" i="9"/>
  <c r="G38" i="9" s="1"/>
  <c r="F27" i="9"/>
  <c r="F38" i="9" s="1"/>
  <c r="E27" i="9"/>
  <c r="E38" i="9" s="1"/>
  <c r="D27" i="9"/>
  <c r="D38" i="9" s="1"/>
  <c r="G26" i="9"/>
  <c r="G37" i="9" s="1"/>
  <c r="F26" i="9"/>
  <c r="F37" i="9" s="1"/>
  <c r="E26" i="9"/>
  <c r="D26" i="9"/>
  <c r="D37" i="9" s="1"/>
  <c r="F71" i="8"/>
  <c r="E71" i="8"/>
  <c r="D71" i="8"/>
  <c r="C71" i="8"/>
  <c r="F70" i="8"/>
  <c r="E70" i="8"/>
  <c r="D70" i="8"/>
  <c r="C70" i="8"/>
  <c r="F69" i="8"/>
  <c r="E69" i="8"/>
  <c r="D69" i="8"/>
  <c r="C69" i="8"/>
  <c r="F68" i="8"/>
  <c r="E68" i="8"/>
  <c r="D68" i="8"/>
  <c r="F67" i="8"/>
  <c r="E67" i="8"/>
  <c r="D67" i="8"/>
  <c r="F66" i="8"/>
  <c r="E66" i="8"/>
  <c r="D66" i="8"/>
  <c r="C66" i="8"/>
  <c r="F65" i="8"/>
  <c r="E65" i="8"/>
  <c r="D65" i="8"/>
  <c r="C65" i="8"/>
  <c r="F49" i="8"/>
  <c r="E49" i="8"/>
  <c r="D49" i="8"/>
  <c r="C49" i="8"/>
  <c r="F48" i="8"/>
  <c r="E48" i="8"/>
  <c r="D48" i="8"/>
  <c r="C48" i="8"/>
  <c r="F47" i="8"/>
  <c r="E47" i="8"/>
  <c r="D47" i="8"/>
  <c r="C47" i="8"/>
  <c r="F46" i="8"/>
  <c r="E46" i="8"/>
  <c r="D46" i="8"/>
  <c r="C46" i="8"/>
  <c r="F45" i="8"/>
  <c r="E45" i="8"/>
  <c r="D45" i="8"/>
  <c r="C45" i="8"/>
  <c r="F44" i="8"/>
  <c r="E44" i="8"/>
  <c r="D44" i="8"/>
  <c r="C44" i="8"/>
  <c r="F43" i="8"/>
  <c r="E43" i="8"/>
  <c r="D43" i="8"/>
  <c r="C43" i="8"/>
  <c r="E18" i="7"/>
  <c r="E17" i="7"/>
  <c r="V31" i="5"/>
  <c r="U31" i="5"/>
  <c r="T31" i="5"/>
  <c r="V30" i="5"/>
  <c r="U30" i="5"/>
  <c r="T30" i="5"/>
  <c r="V29" i="5"/>
  <c r="U29" i="5"/>
  <c r="T29" i="5"/>
  <c r="V28" i="5"/>
  <c r="U28" i="5"/>
  <c r="T28" i="5"/>
  <c r="V27" i="5"/>
  <c r="U27" i="5"/>
  <c r="T27" i="5"/>
  <c r="V26" i="5"/>
  <c r="U26" i="5"/>
  <c r="T26" i="5"/>
  <c r="V25" i="5"/>
  <c r="U25" i="5"/>
  <c r="T25" i="5"/>
  <c r="V24" i="5"/>
  <c r="U24" i="5"/>
  <c r="T24" i="5"/>
  <c r="V21" i="5"/>
  <c r="U21" i="5"/>
  <c r="T21" i="5"/>
  <c r="V20" i="5"/>
  <c r="U20" i="5"/>
  <c r="T20" i="5"/>
  <c r="V19" i="5"/>
  <c r="U19" i="5"/>
  <c r="T19" i="5"/>
  <c r="V18" i="5"/>
  <c r="U18" i="5"/>
  <c r="T18" i="5"/>
  <c r="V17" i="5"/>
  <c r="U17" i="5"/>
  <c r="T17" i="5"/>
  <c r="V16" i="5"/>
  <c r="U16" i="5"/>
  <c r="T16" i="5"/>
  <c r="K52" i="4"/>
  <c r="J52" i="4"/>
  <c r="I52" i="4"/>
  <c r="H52" i="4"/>
  <c r="G52" i="4"/>
  <c r="F52" i="4"/>
  <c r="E52" i="4"/>
  <c r="D52" i="4"/>
  <c r="E6" i="7" s="1"/>
  <c r="E8" i="7" s="1"/>
  <c r="C52" i="4"/>
  <c r="D11" i="4"/>
  <c r="H5" i="15" s="1"/>
  <c r="E7" i="11" l="1"/>
  <c r="J10" i="17" s="1"/>
  <c r="L10" i="17" s="1"/>
  <c r="E6" i="5"/>
  <c r="H13" i="12"/>
  <c r="J36" i="17" s="1"/>
  <c r="L36" i="17" s="1"/>
  <c r="C57" i="8"/>
  <c r="C68" i="8" s="1"/>
  <c r="L43" i="17"/>
  <c r="I258" i="24"/>
  <c r="I374" i="24" s="1"/>
  <c r="F258" i="24"/>
  <c r="F374" i="24" s="1"/>
  <c r="I159" i="24"/>
  <c r="I275" i="24" s="1"/>
  <c r="I191" i="24"/>
  <c r="I307" i="24" s="1"/>
  <c r="H16" i="12"/>
  <c r="J39" i="17" s="1"/>
  <c r="E54" i="21"/>
  <c r="G208" i="24"/>
  <c r="G324" i="24" s="1"/>
  <c r="H208" i="24"/>
  <c r="H324" i="24" s="1"/>
  <c r="G216" i="24"/>
  <c r="G332" i="24" s="1"/>
  <c r="H216" i="24"/>
  <c r="H332" i="24" s="1"/>
  <c r="G159" i="24"/>
  <c r="G275" i="24" s="1"/>
  <c r="G163" i="24"/>
  <c r="G279" i="24" s="1"/>
  <c r="G167" i="24"/>
  <c r="G283" i="24" s="1"/>
  <c r="G187" i="24"/>
  <c r="G303" i="24" s="1"/>
  <c r="G191" i="24"/>
  <c r="G307" i="24" s="1"/>
  <c r="G195" i="24"/>
  <c r="G311" i="24" s="1"/>
  <c r="G203" i="24"/>
  <c r="G319" i="24" s="1"/>
  <c r="G207" i="24"/>
  <c r="G323" i="24" s="1"/>
  <c r="G211" i="24"/>
  <c r="G327" i="24" s="1"/>
  <c r="G215" i="24"/>
  <c r="G331" i="24" s="1"/>
  <c r="G226" i="24"/>
  <c r="G342" i="24" s="1"/>
  <c r="G234" i="24"/>
  <c r="G350" i="24" s="1"/>
  <c r="G242" i="24"/>
  <c r="G358" i="24" s="1"/>
  <c r="G243" i="24"/>
  <c r="G359" i="24" s="1"/>
  <c r="G251" i="24"/>
  <c r="G367" i="24" s="1"/>
  <c r="G255" i="24"/>
  <c r="G371" i="24" s="1"/>
  <c r="G258" i="24"/>
  <c r="G374" i="24" s="1"/>
  <c r="F322" i="24"/>
  <c r="F329" i="24"/>
  <c r="H142" i="26"/>
  <c r="F257" i="24"/>
  <c r="F373" i="24" s="1"/>
  <c r="G257" i="24"/>
  <c r="G373" i="24" s="1"/>
  <c r="F265" i="24"/>
  <c r="F381" i="24" s="1"/>
  <c r="G265" i="24"/>
  <c r="G381" i="24" s="1"/>
  <c r="I266" i="24"/>
  <c r="I382" i="24" s="1"/>
  <c r="F266" i="24"/>
  <c r="F382" i="24" s="1"/>
  <c r="I255" i="24"/>
  <c r="I371" i="24" s="1"/>
  <c r="I263" i="24"/>
  <c r="I379" i="24" s="1"/>
  <c r="H300" i="24"/>
  <c r="C56" i="8"/>
  <c r="C67" i="8" s="1"/>
  <c r="C73" i="8" s="1"/>
  <c r="L23" i="17"/>
  <c r="H292" i="24"/>
  <c r="F321" i="24"/>
  <c r="H5" i="16"/>
  <c r="E29" i="7"/>
  <c r="E37" i="9"/>
  <c r="L44" i="17"/>
  <c r="F221" i="24"/>
  <c r="F337" i="24" s="1"/>
  <c r="G221" i="24"/>
  <c r="G337" i="24" s="1"/>
  <c r="F225" i="24"/>
  <c r="F341" i="24" s="1"/>
  <c r="G225" i="24"/>
  <c r="G341" i="24" s="1"/>
  <c r="I226" i="24"/>
  <c r="I342" i="24" s="1"/>
  <c r="F226" i="24"/>
  <c r="F342" i="24" s="1"/>
  <c r="F229" i="24"/>
  <c r="F345" i="24" s="1"/>
  <c r="G229" i="24"/>
  <c r="G345" i="24" s="1"/>
  <c r="F233" i="24"/>
  <c r="F349" i="24" s="1"/>
  <c r="G233" i="24"/>
  <c r="G349" i="24" s="1"/>
  <c r="I234" i="24"/>
  <c r="I350" i="24" s="1"/>
  <c r="F234" i="24"/>
  <c r="F350" i="24" s="1"/>
  <c r="H156" i="24"/>
  <c r="H272" i="24" s="1"/>
  <c r="H273" i="24"/>
  <c r="H277" i="24"/>
  <c r="H278" i="24"/>
  <c r="H163" i="24"/>
  <c r="H279" i="24" s="1"/>
  <c r="H281" i="24"/>
  <c r="H285" i="24"/>
  <c r="H286" i="24"/>
  <c r="H288" i="24"/>
  <c r="H289" i="24"/>
  <c r="H291" i="24"/>
  <c r="H293" i="24"/>
  <c r="H294" i="24"/>
  <c r="H295" i="24"/>
  <c r="H296" i="24"/>
  <c r="H297" i="24"/>
  <c r="H299" i="24"/>
  <c r="H301" i="24"/>
  <c r="H302" i="24"/>
  <c r="H187" i="24"/>
  <c r="H303" i="24" s="1"/>
  <c r="H188" i="24"/>
  <c r="H304" i="24" s="1"/>
  <c r="H191" i="24"/>
  <c r="H307" i="24" s="1"/>
  <c r="H203" i="24"/>
  <c r="H319" i="24" s="1"/>
  <c r="H204" i="24"/>
  <c r="H320" i="24" s="1"/>
  <c r="H207" i="24"/>
  <c r="H323" i="24" s="1"/>
  <c r="H211" i="24"/>
  <c r="H327" i="24" s="1"/>
  <c r="H212" i="24"/>
  <c r="H328" i="24" s="1"/>
  <c r="H215" i="24"/>
  <c r="H331" i="24" s="1"/>
  <c r="H336" i="24"/>
  <c r="H339" i="24"/>
  <c r="H343" i="24"/>
  <c r="H344" i="24"/>
  <c r="H347" i="24"/>
  <c r="H235" i="24"/>
  <c r="H351" i="24" s="1"/>
  <c r="H243" i="24"/>
  <c r="H359" i="24" s="1"/>
  <c r="H251" i="24"/>
  <c r="H367" i="24" s="1"/>
  <c r="H255" i="24"/>
  <c r="H371" i="24" s="1"/>
  <c r="H263" i="24"/>
  <c r="H379" i="24" s="1"/>
  <c r="F325" i="24"/>
  <c r="F330" i="24"/>
  <c r="G259" i="24"/>
  <c r="G375" i="24" s="1"/>
  <c r="F334" i="24"/>
  <c r="I167" i="26"/>
  <c r="H176" i="26"/>
  <c r="F235" i="26"/>
  <c r="L22" i="17"/>
  <c r="L29" i="17"/>
  <c r="J98" i="26"/>
  <c r="H215" i="26" s="1"/>
  <c r="J94" i="26"/>
  <c r="I211" i="26" s="1"/>
  <c r="J90" i="26"/>
  <c r="J86" i="26"/>
  <c r="I203" i="26" s="1"/>
  <c r="J97" i="26"/>
  <c r="H214" i="26" s="1"/>
  <c r="J93" i="26"/>
  <c r="H210" i="26" s="1"/>
  <c r="J89" i="26"/>
  <c r="J85" i="26"/>
  <c r="I202" i="26" s="1"/>
  <c r="J96" i="26"/>
  <c r="H213" i="26" s="1"/>
  <c r="J88" i="26"/>
  <c r="H205" i="26" s="1"/>
  <c r="J95" i="26"/>
  <c r="J87" i="26"/>
  <c r="F204" i="26" s="1"/>
  <c r="J92" i="26"/>
  <c r="G209" i="26" s="1"/>
  <c r="J219" i="24"/>
  <c r="I219" i="24" s="1"/>
  <c r="I335" i="24" s="1"/>
  <c r="H166" i="24"/>
  <c r="H282" i="24" s="1"/>
  <c r="H174" i="24"/>
  <c r="H290" i="24" s="1"/>
  <c r="H182" i="24"/>
  <c r="H298" i="24" s="1"/>
  <c r="H305" i="24"/>
  <c r="H190" i="24"/>
  <c r="H306" i="24" s="1"/>
  <c r="H309" i="24"/>
  <c r="H198" i="24"/>
  <c r="H314" i="24" s="1"/>
  <c r="H317" i="24"/>
  <c r="H206" i="24"/>
  <c r="H322" i="24" s="1"/>
  <c r="H325" i="24"/>
  <c r="H329" i="24"/>
  <c r="H333" i="24"/>
  <c r="H221" i="24"/>
  <c r="H337" i="24" s="1"/>
  <c r="H225" i="24"/>
  <c r="H341" i="24" s="1"/>
  <c r="H229" i="24"/>
  <c r="H345" i="24" s="1"/>
  <c r="H233" i="24"/>
  <c r="H349" i="24" s="1"/>
  <c r="H238" i="24"/>
  <c r="H354" i="24" s="1"/>
  <c r="H361" i="24"/>
  <c r="H249" i="24"/>
  <c r="H365" i="24" s="1"/>
  <c r="H257" i="24"/>
  <c r="H373" i="24" s="1"/>
  <c r="H258" i="24"/>
  <c r="H374" i="24" s="1"/>
  <c r="H262" i="24"/>
  <c r="H378" i="24" s="1"/>
  <c r="H266" i="24"/>
  <c r="H382" i="24" s="1"/>
  <c r="G164" i="26"/>
  <c r="F208" i="26"/>
  <c r="I218" i="26"/>
  <c r="G234" i="26"/>
  <c r="E7" i="7"/>
  <c r="E25" i="7"/>
  <c r="J128" i="26"/>
  <c r="H245" i="26" s="1"/>
  <c r="J124" i="26"/>
  <c r="H241" i="26" s="1"/>
  <c r="J120" i="26"/>
  <c r="J116" i="26"/>
  <c r="H230" i="26" s="1"/>
  <c r="J111" i="26"/>
  <c r="G228" i="26" s="1"/>
  <c r="J107" i="26"/>
  <c r="G224" i="26" s="1"/>
  <c r="J103" i="26"/>
  <c r="J127" i="26"/>
  <c r="H244" i="26" s="1"/>
  <c r="J123" i="26"/>
  <c r="G240" i="26" s="1"/>
  <c r="J119" i="26"/>
  <c r="F236" i="26" s="1"/>
  <c r="J114" i="26"/>
  <c r="J110" i="26"/>
  <c r="I227" i="26" s="1"/>
  <c r="J106" i="26"/>
  <c r="G223" i="26" s="1"/>
  <c r="J102" i="26"/>
  <c r="I219" i="26" s="1"/>
  <c r="J130" i="26"/>
  <c r="J122" i="26"/>
  <c r="F239" i="26" s="1"/>
  <c r="J113" i="26"/>
  <c r="J105" i="26"/>
  <c r="H222" i="26" s="1"/>
  <c r="J129" i="26"/>
  <c r="H246" i="26" s="1"/>
  <c r="J121" i="26"/>
  <c r="H238" i="26" s="1"/>
  <c r="J112" i="26"/>
  <c r="J104" i="26"/>
  <c r="H221" i="26" s="1"/>
  <c r="J117" i="26"/>
  <c r="I234" i="26" s="1"/>
  <c r="J100" i="26"/>
  <c r="G217" i="26" s="1"/>
  <c r="J126" i="26"/>
  <c r="G243" i="26" s="1"/>
  <c r="J109" i="26"/>
  <c r="J251" i="24"/>
  <c r="I251" i="24" s="1"/>
  <c r="I367" i="24" s="1"/>
  <c r="J235" i="24"/>
  <c r="I235" i="24" s="1"/>
  <c r="I351" i="24" s="1"/>
  <c r="J252" i="24"/>
  <c r="G252" i="24" s="1"/>
  <c r="G368" i="24" s="1"/>
  <c r="J236" i="24"/>
  <c r="G236" i="24" s="1"/>
  <c r="G352" i="24" s="1"/>
  <c r="J255" i="24"/>
  <c r="J239" i="24"/>
  <c r="I239" i="24" s="1"/>
  <c r="I355" i="24" s="1"/>
  <c r="J256" i="24"/>
  <c r="J240" i="24"/>
  <c r="J259" i="24"/>
  <c r="I259" i="24" s="1"/>
  <c r="I375" i="24" s="1"/>
  <c r="J243" i="24"/>
  <c r="I243" i="24" s="1"/>
  <c r="I359" i="24" s="1"/>
  <c r="J260" i="24"/>
  <c r="G260" i="24" s="1"/>
  <c r="G376" i="24" s="1"/>
  <c r="J244" i="24"/>
  <c r="G244" i="24" s="1"/>
  <c r="G360" i="24" s="1"/>
  <c r="J263" i="24"/>
  <c r="J247" i="24"/>
  <c r="G247" i="24" s="1"/>
  <c r="G363" i="24" s="1"/>
  <c r="J264" i="24"/>
  <c r="J248" i="24"/>
  <c r="I157" i="24"/>
  <c r="I273" i="24" s="1"/>
  <c r="I160" i="24"/>
  <c r="I276" i="24" s="1"/>
  <c r="I164" i="24"/>
  <c r="I280" i="24" s="1"/>
  <c r="I165" i="24"/>
  <c r="I281" i="24" s="1"/>
  <c r="I173" i="24"/>
  <c r="I289" i="24" s="1"/>
  <c r="I181" i="24"/>
  <c r="I297" i="24" s="1"/>
  <c r="I189" i="24"/>
  <c r="I305" i="24" s="1"/>
  <c r="I192" i="24"/>
  <c r="I308" i="24" s="1"/>
  <c r="I196" i="24"/>
  <c r="I312" i="24" s="1"/>
  <c r="I197" i="24"/>
  <c r="I313" i="24" s="1"/>
  <c r="I204" i="24"/>
  <c r="I320" i="24" s="1"/>
  <c r="I205" i="24"/>
  <c r="I321" i="24" s="1"/>
  <c r="I208" i="24"/>
  <c r="I324" i="24" s="1"/>
  <c r="I212" i="24"/>
  <c r="I328" i="24" s="1"/>
  <c r="I213" i="24"/>
  <c r="I329" i="24" s="1"/>
  <c r="I216" i="24"/>
  <c r="I332" i="24" s="1"/>
  <c r="I220" i="24"/>
  <c r="I336" i="24" s="1"/>
  <c r="I221" i="24"/>
  <c r="I337" i="24" s="1"/>
  <c r="I224" i="24"/>
  <c r="I340" i="24" s="1"/>
  <c r="I225" i="24"/>
  <c r="I341" i="24" s="1"/>
  <c r="I228" i="24"/>
  <c r="I344" i="24" s="1"/>
  <c r="I229" i="24"/>
  <c r="I345" i="24" s="1"/>
  <c r="I232" i="24"/>
  <c r="I348" i="24" s="1"/>
  <c r="I233" i="24"/>
  <c r="I349" i="24" s="1"/>
  <c r="I237" i="24"/>
  <c r="I353" i="24" s="1"/>
  <c r="I241" i="24"/>
  <c r="I357" i="24" s="1"/>
  <c r="I245" i="24"/>
  <c r="I361" i="24" s="1"/>
  <c r="I249" i="24"/>
  <c r="I365" i="24" s="1"/>
  <c r="I253" i="24"/>
  <c r="I369" i="24" s="1"/>
  <c r="I256" i="24"/>
  <c r="I372" i="24" s="1"/>
  <c r="I257" i="24"/>
  <c r="I373" i="24" s="1"/>
  <c r="I261" i="24"/>
  <c r="I377" i="24" s="1"/>
  <c r="I264" i="24"/>
  <c r="I380" i="24" s="1"/>
  <c r="I265" i="24"/>
  <c r="I381" i="24" s="1"/>
  <c r="J242" i="24"/>
  <c r="J250" i="24"/>
  <c r="I150" i="26"/>
  <c r="I185" i="26"/>
  <c r="F218" i="26"/>
  <c r="J101" i="26"/>
  <c r="H227" i="26"/>
  <c r="H228" i="26"/>
  <c r="G263" i="24"/>
  <c r="G379" i="24" s="1"/>
  <c r="G266" i="24"/>
  <c r="G382" i="24" s="1"/>
  <c r="F326" i="24"/>
  <c r="H340" i="24"/>
  <c r="H348" i="24"/>
  <c r="J45" i="17"/>
  <c r="L42" i="17"/>
  <c r="H158" i="24"/>
  <c r="H274" i="24" s="1"/>
  <c r="H310" i="24"/>
  <c r="H313" i="24"/>
  <c r="H318" i="24"/>
  <c r="H321" i="24"/>
  <c r="H326" i="24"/>
  <c r="H214" i="24"/>
  <c r="H330" i="24" s="1"/>
  <c r="H334" i="24"/>
  <c r="H222" i="24"/>
  <c r="H338" i="24" s="1"/>
  <c r="H226" i="24"/>
  <c r="H342" i="24" s="1"/>
  <c r="H230" i="24"/>
  <c r="H346" i="24" s="1"/>
  <c r="H234" i="24"/>
  <c r="H350" i="24" s="1"/>
  <c r="H353" i="24"/>
  <c r="H242" i="24"/>
  <c r="H358" i="24" s="1"/>
  <c r="H246" i="24"/>
  <c r="H362" i="24" s="1"/>
  <c r="H250" i="24"/>
  <c r="H366" i="24" s="1"/>
  <c r="H254" i="24"/>
  <c r="H370" i="24" s="1"/>
  <c r="H265" i="24"/>
  <c r="H381" i="24" s="1"/>
  <c r="G165" i="26"/>
  <c r="I175" i="26"/>
  <c r="J91" i="26"/>
  <c r="H208" i="26" s="1"/>
  <c r="G233" i="26"/>
  <c r="F242" i="26"/>
  <c r="I243" i="26"/>
  <c r="I140" i="26"/>
  <c r="I25" i="36"/>
  <c r="L25" i="36" s="1"/>
  <c r="L30" i="36" s="1"/>
  <c r="C27" i="36" s="1"/>
  <c r="I27" i="36"/>
  <c r="L27" i="36" s="1"/>
  <c r="I26" i="36"/>
  <c r="L26" i="36" s="1"/>
  <c r="F57" i="10"/>
  <c r="H26" i="12" s="1"/>
  <c r="J21" i="17" s="1"/>
  <c r="E8" i="11"/>
  <c r="J11" i="17" s="1"/>
  <c r="D39" i="9"/>
  <c r="D57" i="9" s="1"/>
  <c r="D7" i="28"/>
  <c r="H14" i="12" s="1"/>
  <c r="J37" i="17" s="1"/>
  <c r="F9" i="27"/>
  <c r="F8" i="27"/>
  <c r="F10" i="27"/>
  <c r="D17" i="25"/>
  <c r="D13" i="25"/>
  <c r="H5" i="12" s="1"/>
  <c r="J27" i="17" s="1"/>
  <c r="D26" i="25"/>
  <c r="H6" i="12" s="1"/>
  <c r="J28" i="17" s="1"/>
  <c r="F31" i="10"/>
  <c r="H15" i="12" s="1"/>
  <c r="J38" i="17" s="1"/>
  <c r="M61" i="17"/>
  <c r="E57" i="21"/>
  <c r="F156" i="24"/>
  <c r="F272" i="24" s="1"/>
  <c r="F159" i="24"/>
  <c r="F275" i="24" s="1"/>
  <c r="F167" i="24"/>
  <c r="F283" i="24" s="1"/>
  <c r="F172" i="24"/>
  <c r="F288" i="24" s="1"/>
  <c r="F175" i="24"/>
  <c r="F291" i="24" s="1"/>
  <c r="F176" i="24"/>
  <c r="F292" i="24" s="1"/>
  <c r="F179" i="24"/>
  <c r="F295" i="24" s="1"/>
  <c r="F180" i="24"/>
  <c r="F296" i="24" s="1"/>
  <c r="F183" i="24"/>
  <c r="F299" i="24" s="1"/>
  <c r="F184" i="24"/>
  <c r="F300" i="24" s="1"/>
  <c r="F187" i="24"/>
  <c r="F303" i="24" s="1"/>
  <c r="F188" i="24"/>
  <c r="F304" i="24" s="1"/>
  <c r="F191" i="24"/>
  <c r="F307" i="24" s="1"/>
  <c r="F203" i="24"/>
  <c r="F319" i="24" s="1"/>
  <c r="F204" i="24"/>
  <c r="F320" i="24" s="1"/>
  <c r="F207" i="24"/>
  <c r="F323" i="24" s="1"/>
  <c r="F208" i="24"/>
  <c r="F324" i="24" s="1"/>
  <c r="F211" i="24"/>
  <c r="F327" i="24" s="1"/>
  <c r="F212" i="24"/>
  <c r="F328" i="24" s="1"/>
  <c r="F215" i="24"/>
  <c r="F331" i="24" s="1"/>
  <c r="F216" i="24"/>
  <c r="F332" i="24" s="1"/>
  <c r="F220" i="24"/>
  <c r="F336" i="24" s="1"/>
  <c r="F223" i="24"/>
  <c r="F339" i="24" s="1"/>
  <c r="F224" i="24"/>
  <c r="F340" i="24" s="1"/>
  <c r="F227" i="24"/>
  <c r="F343" i="24" s="1"/>
  <c r="F228" i="24"/>
  <c r="F344" i="24" s="1"/>
  <c r="F231" i="24"/>
  <c r="F347" i="24" s="1"/>
  <c r="F232" i="24"/>
  <c r="F348" i="24" s="1"/>
  <c r="F235" i="24"/>
  <c r="F351" i="24" s="1"/>
  <c r="F239" i="24"/>
  <c r="F355" i="24" s="1"/>
  <c r="F243" i="24"/>
  <c r="F359" i="24" s="1"/>
  <c r="F247" i="24"/>
  <c r="F363" i="24" s="1"/>
  <c r="F251" i="24"/>
  <c r="F367" i="24" s="1"/>
  <c r="F252" i="24"/>
  <c r="F368" i="24" s="1"/>
  <c r="F255" i="24"/>
  <c r="F371" i="24" s="1"/>
  <c r="F259" i="24"/>
  <c r="F375" i="24" s="1"/>
  <c r="F260" i="24"/>
  <c r="F376" i="24" s="1"/>
  <c r="F263" i="24"/>
  <c r="F379" i="24" s="1"/>
  <c r="J241" i="24"/>
  <c r="J249" i="24"/>
  <c r="G145" i="26"/>
  <c r="G148" i="26"/>
  <c r="I157" i="26"/>
  <c r="H157" i="26"/>
  <c r="F188" i="26"/>
  <c r="I192" i="26"/>
  <c r="G215" i="26"/>
  <c r="J108" i="26"/>
  <c r="G225" i="26" s="1"/>
  <c r="J15" i="17"/>
  <c r="J47" i="26"/>
  <c r="F164" i="26" s="1"/>
  <c r="J43" i="26"/>
  <c r="I160" i="26" s="1"/>
  <c r="J39" i="26"/>
  <c r="J34" i="26"/>
  <c r="I151" i="26" s="1"/>
  <c r="J30" i="26"/>
  <c r="I147" i="26" s="1"/>
  <c r="J26" i="26"/>
  <c r="I143" i="26" s="1"/>
  <c r="J22" i="26"/>
  <c r="I139" i="26" s="1"/>
  <c r="J50" i="26"/>
  <c r="G167" i="26" s="1"/>
  <c r="J46" i="26"/>
  <c r="F163" i="26" s="1"/>
  <c r="J42" i="26"/>
  <c r="H159" i="26" s="1"/>
  <c r="J38" i="26"/>
  <c r="I155" i="26" s="1"/>
  <c r="J33" i="26"/>
  <c r="H150" i="26" s="1"/>
  <c r="J29" i="26"/>
  <c r="J25" i="26"/>
  <c r="I142" i="26" s="1"/>
  <c r="J21" i="26"/>
  <c r="J45" i="26"/>
  <c r="H162" i="26" s="1"/>
  <c r="J37" i="26"/>
  <c r="J28" i="26"/>
  <c r="H145" i="26" s="1"/>
  <c r="J20" i="26"/>
  <c r="H137" i="26" s="1"/>
  <c r="J44" i="26"/>
  <c r="J36" i="26"/>
  <c r="J27" i="26"/>
  <c r="J155" i="24"/>
  <c r="I155" i="24" s="1"/>
  <c r="I271" i="24" s="1"/>
  <c r="J159" i="24"/>
  <c r="H159" i="24" s="1"/>
  <c r="H275" i="24" s="1"/>
  <c r="J163" i="24"/>
  <c r="I163" i="24" s="1"/>
  <c r="I279" i="24" s="1"/>
  <c r="J167" i="24"/>
  <c r="I167" i="24" s="1"/>
  <c r="I283" i="24" s="1"/>
  <c r="J171" i="24"/>
  <c r="I171" i="24" s="1"/>
  <c r="I287" i="24" s="1"/>
  <c r="J187" i="24"/>
  <c r="I187" i="24" s="1"/>
  <c r="I303" i="24" s="1"/>
  <c r="J191" i="24"/>
  <c r="J195" i="24"/>
  <c r="I195" i="24" s="1"/>
  <c r="I311" i="24" s="1"/>
  <c r="J199" i="24"/>
  <c r="G199" i="24" s="1"/>
  <c r="G315" i="24" s="1"/>
  <c r="J203" i="24"/>
  <c r="I203" i="24" s="1"/>
  <c r="I319" i="24" s="1"/>
  <c r="G138" i="26"/>
  <c r="G140" i="26"/>
  <c r="J24" i="26"/>
  <c r="H141" i="26" s="1"/>
  <c r="G154" i="26"/>
  <c r="G155" i="26"/>
  <c r="G157" i="26"/>
  <c r="J41" i="26"/>
  <c r="H158" i="26" s="1"/>
  <c r="G174" i="26"/>
  <c r="F175" i="26"/>
  <c r="J58" i="26"/>
  <c r="G175" i="26" s="1"/>
  <c r="G187" i="26"/>
  <c r="G188" i="26"/>
  <c r="G191" i="26"/>
  <c r="F192" i="26"/>
  <c r="I193" i="26"/>
  <c r="G207" i="26"/>
  <c r="F209" i="26"/>
  <c r="I210" i="26"/>
  <c r="G242" i="26"/>
  <c r="F243" i="26"/>
  <c r="I244" i="26"/>
  <c r="I246" i="26"/>
  <c r="J81" i="26"/>
  <c r="H198" i="26" s="1"/>
  <c r="J77" i="26"/>
  <c r="F194" i="26" s="1"/>
  <c r="J73" i="26"/>
  <c r="F190" i="26" s="1"/>
  <c r="J69" i="26"/>
  <c r="F186" i="26" s="1"/>
  <c r="J64" i="26"/>
  <c r="G181" i="26" s="1"/>
  <c r="J60" i="26"/>
  <c r="G177" i="26" s="1"/>
  <c r="J56" i="26"/>
  <c r="G173" i="26" s="1"/>
  <c r="J52" i="26"/>
  <c r="G169" i="26" s="1"/>
  <c r="J80" i="26"/>
  <c r="H197" i="26" s="1"/>
  <c r="J76" i="26"/>
  <c r="G193" i="26" s="1"/>
  <c r="J72" i="26"/>
  <c r="G189" i="26" s="1"/>
  <c r="J68" i="26"/>
  <c r="G185" i="26" s="1"/>
  <c r="J63" i="26"/>
  <c r="F180" i="26" s="1"/>
  <c r="J59" i="26"/>
  <c r="F176" i="26" s="1"/>
  <c r="J55" i="26"/>
  <c r="F172" i="26" s="1"/>
  <c r="J79" i="26"/>
  <c r="G196" i="26" s="1"/>
  <c r="J71" i="26"/>
  <c r="J62" i="26"/>
  <c r="G179" i="26" s="1"/>
  <c r="J54" i="26"/>
  <c r="G171" i="26" s="1"/>
  <c r="J78" i="26"/>
  <c r="G195" i="26" s="1"/>
  <c r="J70" i="26"/>
  <c r="F187" i="26" s="1"/>
  <c r="J61" i="26"/>
  <c r="F178" i="26" s="1"/>
  <c r="J53" i="26"/>
  <c r="F170" i="26" s="1"/>
  <c r="J156" i="24"/>
  <c r="G156" i="24" s="1"/>
  <c r="G272" i="24" s="1"/>
  <c r="J160" i="24"/>
  <c r="J164" i="24"/>
  <c r="G164" i="24" s="1"/>
  <c r="G280" i="24" s="1"/>
  <c r="J168" i="24"/>
  <c r="J188" i="24"/>
  <c r="G188" i="24" s="1"/>
  <c r="G304" i="24" s="1"/>
  <c r="J192" i="24"/>
  <c r="J196" i="24"/>
  <c r="G196" i="24" s="1"/>
  <c r="G312" i="24" s="1"/>
  <c r="J200" i="24"/>
  <c r="F146" i="26"/>
  <c r="F147" i="26"/>
  <c r="F148" i="26"/>
  <c r="J31" i="26"/>
  <c r="I149" i="26"/>
  <c r="H151" i="26"/>
  <c r="H155" i="26"/>
  <c r="J48" i="26"/>
  <c r="F165" i="26" s="1"/>
  <c r="I166" i="26"/>
  <c r="H167" i="26"/>
  <c r="H169" i="26"/>
  <c r="F181" i="26"/>
  <c r="J65" i="26"/>
  <c r="F182" i="26" s="1"/>
  <c r="I183" i="26"/>
  <c r="H185" i="26"/>
  <c r="H186" i="26"/>
  <c r="F196" i="26"/>
  <c r="J82" i="26"/>
  <c r="F199" i="26" s="1"/>
  <c r="I201" i="26"/>
  <c r="H202" i="26"/>
  <c r="H203" i="26"/>
  <c r="H206" i="26"/>
  <c r="F217" i="26"/>
  <c r="H220" i="26"/>
  <c r="F234" i="26"/>
  <c r="H237" i="26"/>
  <c r="F142" i="26"/>
  <c r="F143" i="26"/>
  <c r="G149" i="26"/>
  <c r="F150" i="26"/>
  <c r="F151" i="26"/>
  <c r="F153" i="26"/>
  <c r="F159" i="26"/>
  <c r="F161" i="26"/>
  <c r="I162" i="26"/>
  <c r="H163" i="26"/>
  <c r="G166" i="26"/>
  <c r="F167" i="26"/>
  <c r="F169" i="26"/>
  <c r="F177" i="26"/>
  <c r="H180" i="26"/>
  <c r="H181" i="26"/>
  <c r="F185" i="26"/>
  <c r="I188" i="26"/>
  <c r="H190" i="26"/>
  <c r="G192" i="26"/>
  <c r="F195" i="26"/>
  <c r="I196" i="26"/>
  <c r="H207" i="26"/>
  <c r="F212" i="26"/>
  <c r="H217" i="26"/>
  <c r="F221" i="26"/>
  <c r="H225" i="26"/>
  <c r="H231" i="26"/>
  <c r="H233" i="26"/>
  <c r="H234" i="26"/>
  <c r="F238" i="26"/>
  <c r="I239" i="26"/>
  <c r="H240" i="26"/>
  <c r="H242" i="26"/>
  <c r="F246" i="26"/>
  <c r="I247" i="26"/>
  <c r="G142" i="26"/>
  <c r="F145" i="26"/>
  <c r="G150" i="26"/>
  <c r="G151" i="26"/>
  <c r="G153" i="26"/>
  <c r="F154" i="26"/>
  <c r="G159" i="26"/>
  <c r="G161" i="26"/>
  <c r="F162" i="26"/>
  <c r="I163" i="26"/>
  <c r="I172" i="26"/>
  <c r="F179" i="26"/>
  <c r="I180" i="26"/>
  <c r="G186" i="26"/>
  <c r="G194" i="26"/>
  <c r="I198" i="26"/>
  <c r="I199" i="26"/>
  <c r="H201" i="26"/>
  <c r="G204" i="26"/>
  <c r="I206" i="26"/>
  <c r="I207" i="26"/>
  <c r="G212" i="26"/>
  <c r="I215" i="26"/>
  <c r="H218" i="26"/>
  <c r="G220" i="26"/>
  <c r="I223" i="26"/>
  <c r="G229" i="26"/>
  <c r="I231" i="26"/>
  <c r="G237" i="26"/>
  <c r="G238" i="26"/>
  <c r="G244" i="26"/>
  <c r="G245" i="26"/>
  <c r="G246" i="26"/>
  <c r="F247" i="26"/>
  <c r="H165" i="26"/>
  <c r="I169" i="26"/>
  <c r="H170" i="26"/>
  <c r="H174" i="26"/>
  <c r="I177" i="26"/>
  <c r="H178" i="26"/>
  <c r="I186" i="26"/>
  <c r="H187" i="26"/>
  <c r="H191" i="26"/>
  <c r="I194" i="26"/>
  <c r="H195" i="26"/>
  <c r="F202" i="26"/>
  <c r="H204" i="26"/>
  <c r="F206" i="26"/>
  <c r="H212" i="26"/>
  <c r="G218" i="26"/>
  <c r="I220" i="26"/>
  <c r="F227" i="26"/>
  <c r="F231" i="26"/>
  <c r="I233" i="26"/>
  <c r="G235" i="26"/>
  <c r="I237" i="26"/>
  <c r="G239" i="26"/>
  <c r="F240" i="26"/>
  <c r="F244" i="26"/>
  <c r="I245" i="26"/>
  <c r="G247" i="26"/>
  <c r="I230" i="26"/>
  <c r="I165" i="26"/>
  <c r="H166" i="26"/>
  <c r="I174" i="26"/>
  <c r="H175" i="26"/>
  <c r="H183" i="26"/>
  <c r="H188" i="26"/>
  <c r="I191" i="26"/>
  <c r="H192" i="26"/>
  <c r="I195" i="26"/>
  <c r="H196" i="26"/>
  <c r="F198" i="26"/>
  <c r="F203" i="26"/>
  <c r="I204" i="26"/>
  <c r="G206" i="26"/>
  <c r="F207" i="26"/>
  <c r="F211" i="26"/>
  <c r="I212" i="26"/>
  <c r="F215" i="26"/>
  <c r="F220" i="26"/>
  <c r="I221" i="26"/>
  <c r="I225" i="26"/>
  <c r="G227" i="26"/>
  <c r="G231" i="26"/>
  <c r="F230" i="26"/>
  <c r="H235" i="26"/>
  <c r="F237" i="26"/>
  <c r="H243" i="26"/>
  <c r="F245" i="26"/>
  <c r="H247" i="26"/>
  <c r="C50" i="37"/>
  <c r="F93" i="10" s="1"/>
  <c r="H23" i="12" s="1"/>
  <c r="L45" i="17" l="1"/>
  <c r="L28" i="17"/>
  <c r="I316" i="26"/>
  <c r="G334" i="26"/>
  <c r="G200" i="24"/>
  <c r="G316" i="24" s="1"/>
  <c r="H200" i="24"/>
  <c r="H316" i="24" s="1"/>
  <c r="G168" i="24"/>
  <c r="G284" i="24" s="1"/>
  <c r="H168" i="24"/>
  <c r="H284" i="24" s="1"/>
  <c r="I138" i="26"/>
  <c r="H138" i="26"/>
  <c r="H156" i="26"/>
  <c r="I156" i="26"/>
  <c r="F189" i="26"/>
  <c r="I158" i="26"/>
  <c r="F155" i="26"/>
  <c r="F199" i="24"/>
  <c r="F315" i="24" s="1"/>
  <c r="L27" i="17"/>
  <c r="L37" i="17"/>
  <c r="I141" i="26"/>
  <c r="G248" i="24"/>
  <c r="G364" i="24" s="1"/>
  <c r="H248" i="24"/>
  <c r="H364" i="24" s="1"/>
  <c r="G240" i="24"/>
  <c r="G356" i="24" s="1"/>
  <c r="H240" i="24"/>
  <c r="H356" i="24" s="1"/>
  <c r="F173" i="26"/>
  <c r="F284" i="26" s="1"/>
  <c r="I236" i="26"/>
  <c r="I350" i="26" s="1"/>
  <c r="H244" i="24"/>
  <c r="H360" i="24" s="1"/>
  <c r="I199" i="24"/>
  <c r="I315" i="24" s="1"/>
  <c r="G210" i="26"/>
  <c r="I182" i="26"/>
  <c r="I224" i="26"/>
  <c r="F219" i="26"/>
  <c r="F210" i="26"/>
  <c r="I284" i="26"/>
  <c r="F222" i="26"/>
  <c r="G211" i="26"/>
  <c r="F205" i="26"/>
  <c r="F316" i="26" s="1"/>
  <c r="I189" i="26"/>
  <c r="I300" i="26" s="1"/>
  <c r="F171" i="26"/>
  <c r="F137" i="26"/>
  <c r="H224" i="26"/>
  <c r="H189" i="26"/>
  <c r="H300" i="26" s="1"/>
  <c r="H173" i="26"/>
  <c r="G158" i="26"/>
  <c r="H219" i="26"/>
  <c r="H334" i="26" s="1"/>
  <c r="F158" i="26"/>
  <c r="F141" i="26"/>
  <c r="G137" i="26"/>
  <c r="H144" i="26"/>
  <c r="I144" i="26"/>
  <c r="F249" i="24"/>
  <c r="F365" i="24" s="1"/>
  <c r="G249" i="24"/>
  <c r="G365" i="24" s="1"/>
  <c r="F244" i="24"/>
  <c r="F360" i="24" s="1"/>
  <c r="F236" i="24"/>
  <c r="F352" i="24" s="1"/>
  <c r="F196" i="24"/>
  <c r="F312" i="24" s="1"/>
  <c r="F164" i="24"/>
  <c r="F280" i="24" s="1"/>
  <c r="F138" i="26"/>
  <c r="G241" i="26"/>
  <c r="G208" i="26"/>
  <c r="I248" i="24"/>
  <c r="I364" i="24" s="1"/>
  <c r="I240" i="24"/>
  <c r="I356" i="24" s="1"/>
  <c r="G264" i="24"/>
  <c r="G380" i="24" s="1"/>
  <c r="H264" i="24"/>
  <c r="H380" i="24" s="1"/>
  <c r="G256" i="24"/>
  <c r="G372" i="24" s="1"/>
  <c r="H256" i="24"/>
  <c r="H372" i="24" s="1"/>
  <c r="I226" i="26"/>
  <c r="H229" i="26"/>
  <c r="G199" i="26"/>
  <c r="H252" i="24"/>
  <c r="H368" i="24" s="1"/>
  <c r="H199" i="24"/>
  <c r="H315" i="24" s="1"/>
  <c r="H167" i="24"/>
  <c r="H283" i="24" s="1"/>
  <c r="E5" i="11"/>
  <c r="J8" i="17" s="1"/>
  <c r="E4" i="11"/>
  <c r="J7" i="17" s="1"/>
  <c r="E3" i="11"/>
  <c r="L39" i="17"/>
  <c r="J19" i="17"/>
  <c r="H22" i="12"/>
  <c r="F241" i="26"/>
  <c r="I229" i="26"/>
  <c r="F224" i="26"/>
  <c r="G219" i="26"/>
  <c r="G214" i="26"/>
  <c r="I208" i="26"/>
  <c r="H179" i="26"/>
  <c r="H171" i="26"/>
  <c r="H284" i="26" s="1"/>
  <c r="F223" i="26"/>
  <c r="F334" i="26" s="1"/>
  <c r="H199" i="26"/>
  <c r="H182" i="26"/>
  <c r="I240" i="26"/>
  <c r="G236" i="26"/>
  <c r="G350" i="26" s="1"/>
  <c r="G226" i="26"/>
  <c r="G221" i="26"/>
  <c r="I214" i="26"/>
  <c r="H209" i="26"/>
  <c r="H316" i="26" s="1"/>
  <c r="G178" i="26"/>
  <c r="G170" i="26"/>
  <c r="G144" i="26"/>
  <c r="F226" i="26"/>
  <c r="H223" i="26"/>
  <c r="I205" i="26"/>
  <c r="F193" i="26"/>
  <c r="F300" i="26" s="1"/>
  <c r="H172" i="26"/>
  <c r="G141" i="26"/>
  <c r="H236" i="26"/>
  <c r="H350" i="26" s="1"/>
  <c r="G192" i="24"/>
  <c r="G308" i="24" s="1"/>
  <c r="H192" i="24"/>
  <c r="H308" i="24" s="1"/>
  <c r="G160" i="24"/>
  <c r="G276" i="24" s="1"/>
  <c r="H160" i="24"/>
  <c r="H276" i="24" s="1"/>
  <c r="I176" i="26"/>
  <c r="G172" i="26"/>
  <c r="I153" i="26"/>
  <c r="H153" i="26"/>
  <c r="I154" i="26"/>
  <c r="H154" i="26"/>
  <c r="I146" i="26"/>
  <c r="H146" i="26"/>
  <c r="F225" i="26"/>
  <c r="G213" i="26"/>
  <c r="G182" i="26"/>
  <c r="G147" i="26"/>
  <c r="F241" i="24"/>
  <c r="F357" i="24" s="1"/>
  <c r="G241" i="24"/>
  <c r="G357" i="24" s="1"/>
  <c r="F219" i="24"/>
  <c r="F335" i="24" s="1"/>
  <c r="F195" i="24"/>
  <c r="F311" i="24" s="1"/>
  <c r="F171" i="24"/>
  <c r="F287" i="24" s="1"/>
  <c r="F163" i="24"/>
  <c r="F279" i="24" s="1"/>
  <c r="F155" i="24"/>
  <c r="F271" i="24" s="1"/>
  <c r="D20" i="27"/>
  <c r="H12" i="12" s="1"/>
  <c r="J35" i="17" s="1"/>
  <c r="L11" i="17"/>
  <c r="G198" i="26"/>
  <c r="G163" i="26"/>
  <c r="H177" i="26"/>
  <c r="H194" i="26"/>
  <c r="H160" i="26"/>
  <c r="I250" i="24"/>
  <c r="I366" i="24" s="1"/>
  <c r="F250" i="24"/>
  <c r="F366" i="24" s="1"/>
  <c r="I200" i="24"/>
  <c r="I316" i="24" s="1"/>
  <c r="I168" i="24"/>
  <c r="I284" i="24" s="1"/>
  <c r="G197" i="26"/>
  <c r="H241" i="24"/>
  <c r="H357" i="24" s="1"/>
  <c r="H211" i="26"/>
  <c r="H147" i="26"/>
  <c r="H260" i="24"/>
  <c r="H376" i="24" s="1"/>
  <c r="H239" i="24"/>
  <c r="H355" i="24" s="1"/>
  <c r="H219" i="24"/>
  <c r="H335" i="24" s="1"/>
  <c r="H196" i="24"/>
  <c r="H312" i="24" s="1"/>
  <c r="H171" i="24"/>
  <c r="H287" i="24" s="1"/>
  <c r="H155" i="24"/>
  <c r="H271" i="24" s="1"/>
  <c r="I247" i="24"/>
  <c r="I363" i="24" s="1"/>
  <c r="G250" i="24"/>
  <c r="G366" i="24" s="1"/>
  <c r="G239" i="24"/>
  <c r="G355" i="24" s="1"/>
  <c r="G219" i="24"/>
  <c r="G335" i="24" s="1"/>
  <c r="H239" i="26"/>
  <c r="F233" i="26"/>
  <c r="F228" i="26"/>
  <c r="I217" i="26"/>
  <c r="G202" i="26"/>
  <c r="G316" i="26" s="1"/>
  <c r="I187" i="26"/>
  <c r="I178" i="26"/>
  <c r="I170" i="26"/>
  <c r="I241" i="26"/>
  <c r="I228" i="26"/>
  <c r="G222" i="26"/>
  <c r="F214" i="26"/>
  <c r="F197" i="26"/>
  <c r="I190" i="26"/>
  <c r="I181" i="26"/>
  <c r="I173" i="26"/>
  <c r="I164" i="26"/>
  <c r="F213" i="26"/>
  <c r="G203" i="26"/>
  <c r="I197" i="26"/>
  <c r="G176" i="26"/>
  <c r="G160" i="26"/>
  <c r="G143" i="26"/>
  <c r="F229" i="26"/>
  <c r="I222" i="26"/>
  <c r="I213" i="26"/>
  <c r="I179" i="26"/>
  <c r="I171" i="26"/>
  <c r="H164" i="26"/>
  <c r="F160" i="26"/>
  <c r="F144" i="26"/>
  <c r="H148" i="26"/>
  <c r="I148" i="26"/>
  <c r="H139" i="26"/>
  <c r="G205" i="26"/>
  <c r="G190" i="26"/>
  <c r="G300" i="26" s="1"/>
  <c r="I159" i="26"/>
  <c r="G156" i="26"/>
  <c r="G268" i="26" s="1"/>
  <c r="I145" i="26"/>
  <c r="G139" i="26"/>
  <c r="I161" i="26"/>
  <c r="H161" i="26"/>
  <c r="J17" i="17"/>
  <c r="L15" i="17"/>
  <c r="L17" i="17" s="1"/>
  <c r="G180" i="26"/>
  <c r="F156" i="26"/>
  <c r="F268" i="26" s="1"/>
  <c r="G146" i="26"/>
  <c r="F264" i="24"/>
  <c r="F380" i="24" s="1"/>
  <c r="F256" i="24"/>
  <c r="F372" i="24" s="1"/>
  <c r="F248" i="24"/>
  <c r="F364" i="24" s="1"/>
  <c r="F240" i="24"/>
  <c r="F356" i="24" s="1"/>
  <c r="F200" i="24"/>
  <c r="F316" i="24" s="1"/>
  <c r="F192" i="24"/>
  <c r="F308" i="24" s="1"/>
  <c r="F168" i="24"/>
  <c r="F284" i="24" s="1"/>
  <c r="F160" i="24"/>
  <c r="F276" i="24" s="1"/>
  <c r="L38" i="17"/>
  <c r="L21" i="17"/>
  <c r="G230" i="26"/>
  <c r="G162" i="26"/>
  <c r="H143" i="26"/>
  <c r="H226" i="26"/>
  <c r="H193" i="26"/>
  <c r="I242" i="24"/>
  <c r="I358" i="24" s="1"/>
  <c r="F242" i="24"/>
  <c r="F358" i="24" s="1"/>
  <c r="I260" i="24"/>
  <c r="I376" i="24" s="1"/>
  <c r="I252" i="24"/>
  <c r="I368" i="24" s="1"/>
  <c r="I244" i="24"/>
  <c r="I360" i="24" s="1"/>
  <c r="I236" i="24"/>
  <c r="I352" i="24" s="1"/>
  <c r="I188" i="24"/>
  <c r="I304" i="24" s="1"/>
  <c r="I156" i="24"/>
  <c r="I272" i="24" s="1"/>
  <c r="I209" i="26"/>
  <c r="F139" i="26"/>
  <c r="I238" i="26"/>
  <c r="I137" i="26"/>
  <c r="H259" i="24"/>
  <c r="H375" i="24" s="1"/>
  <c r="H247" i="24"/>
  <c r="H363" i="24" s="1"/>
  <c r="H236" i="24"/>
  <c r="H352" i="24" s="1"/>
  <c r="H195" i="24"/>
  <c r="H311" i="24" s="1"/>
  <c r="H164" i="24"/>
  <c r="H280" i="24" s="1"/>
  <c r="G235" i="24"/>
  <c r="G351" i="24" s="1"/>
  <c r="G171" i="24"/>
  <c r="G287" i="24" s="1"/>
  <c r="G155" i="24"/>
  <c r="G271" i="24" s="1"/>
  <c r="E10" i="5"/>
  <c r="K39" i="17" s="1"/>
  <c r="K37" i="17" l="1"/>
  <c r="K21" i="17"/>
  <c r="K27" i="17"/>
  <c r="I334" i="26"/>
  <c r="G252" i="26"/>
  <c r="I252" i="26"/>
  <c r="K15" i="17"/>
  <c r="K17" i="17" s="1"/>
  <c r="K45" i="17"/>
  <c r="K11" i="17"/>
  <c r="K35" i="17"/>
  <c r="L35" i="17"/>
  <c r="H268" i="26"/>
  <c r="G284" i="26"/>
  <c r="L19" i="17"/>
  <c r="L24" i="17" s="1"/>
  <c r="J24" i="17"/>
  <c r="K19" i="17"/>
  <c r="F252" i="26"/>
  <c r="H252" i="26"/>
  <c r="L7" i="17"/>
  <c r="K7" i="17"/>
  <c r="K53" i="17"/>
  <c r="K16" i="17"/>
  <c r="K55" i="17"/>
  <c r="E9" i="7"/>
  <c r="K56" i="17"/>
  <c r="K43" i="17"/>
  <c r="K23" i="17"/>
  <c r="K36" i="17"/>
  <c r="K22" i="17"/>
  <c r="K30" i="17"/>
  <c r="K44" i="17"/>
  <c r="K20" i="17"/>
  <c r="K29" i="17"/>
  <c r="K42" i="17"/>
  <c r="K10" i="17"/>
  <c r="K38" i="17"/>
  <c r="L8" i="17"/>
  <c r="K8" i="17"/>
  <c r="F350" i="26"/>
  <c r="G385" i="24"/>
  <c r="H4" i="12" s="1"/>
  <c r="I268" i="26"/>
  <c r="J6" i="17"/>
  <c r="K28" i="17"/>
  <c r="J26" i="17" l="1"/>
  <c r="H3" i="12"/>
  <c r="G368" i="26"/>
  <c r="H11" i="12" s="1"/>
  <c r="K24" i="17"/>
  <c r="L6" i="17"/>
  <c r="K6" i="17"/>
  <c r="E20" i="7"/>
  <c r="E6" i="11"/>
  <c r="E12" i="7"/>
  <c r="E11" i="7"/>
  <c r="J9" i="17" l="1"/>
  <c r="E1" i="11"/>
  <c r="H10" i="12"/>
  <c r="H1" i="12" s="1"/>
  <c r="J34" i="17"/>
  <c r="J32" i="17"/>
  <c r="L26" i="17"/>
  <c r="L32" i="17" s="1"/>
  <c r="K26" i="17"/>
  <c r="K32" i="17" s="1"/>
  <c r="H5" i="13" l="1"/>
  <c r="H5" i="14"/>
  <c r="K9" i="17"/>
  <c r="K12" i="17" s="1"/>
  <c r="M9" i="17"/>
  <c r="L9" i="17"/>
  <c r="L12" i="17" s="1"/>
  <c r="J12" i="17"/>
  <c r="H3" i="13"/>
  <c r="H1" i="13" s="1"/>
  <c r="H3" i="14"/>
  <c r="J40" i="17"/>
  <c r="L34" i="17"/>
  <c r="L40" i="17" s="1"/>
  <c r="L46" i="17" s="1"/>
  <c r="K34" i="17"/>
  <c r="K40" i="17" s="1"/>
  <c r="K46" i="17" s="1"/>
  <c r="K48" i="17" s="1"/>
  <c r="L48" i="17" l="1"/>
  <c r="M10" i="17"/>
  <c r="M11" i="17"/>
  <c r="M7" i="17"/>
  <c r="M8" i="17"/>
  <c r="M6" i="17"/>
  <c r="H7" i="14"/>
  <c r="H1" i="14" s="1"/>
  <c r="J46" i="17"/>
  <c r="H3" i="15" l="1"/>
  <c r="H1" i="15" s="1"/>
  <c r="H3" i="16"/>
  <c r="H1" i="16" s="1"/>
  <c r="M12" i="17"/>
  <c r="J48" i="17"/>
  <c r="M44" i="17"/>
  <c r="M36" i="17"/>
  <c r="M29" i="17"/>
  <c r="M30" i="17"/>
  <c r="M43" i="17"/>
  <c r="M23" i="17"/>
  <c r="M42" i="17"/>
  <c r="M20" i="17"/>
  <c r="M16" i="17"/>
  <c r="M22" i="17"/>
  <c r="M27" i="17"/>
  <c r="M37" i="17"/>
  <c r="M21" i="17"/>
  <c r="M28" i="17"/>
  <c r="M15" i="17"/>
  <c r="M39" i="17"/>
  <c r="M38" i="17"/>
  <c r="M35" i="17"/>
  <c r="M19" i="17"/>
  <c r="M26" i="17"/>
  <c r="M34" i="17"/>
  <c r="M45" i="17" l="1"/>
  <c r="M17" i="17"/>
  <c r="M24" i="17"/>
  <c r="J64" i="17"/>
  <c r="M40" i="17"/>
  <c r="M32" i="17"/>
  <c r="M46" i="17" l="1"/>
  <c r="J59" i="17"/>
  <c r="N53" i="17"/>
  <c r="J58" i="17"/>
  <c r="N56" i="17"/>
  <c r="N55" i="17"/>
  <c r="J50" i="17"/>
  <c r="J60" i="17"/>
  <c r="J57" i="17"/>
  <c r="J54" i="17"/>
  <c r="N20" i="17"/>
  <c r="N29" i="17"/>
  <c r="N30" i="17"/>
  <c r="N22" i="17"/>
  <c r="N43" i="17"/>
  <c r="N23" i="17"/>
  <c r="N10" i="17"/>
  <c r="N16" i="17"/>
  <c r="N42" i="17"/>
  <c r="N36" i="17"/>
  <c r="N44" i="17"/>
  <c r="N11" i="17"/>
  <c r="N45" i="17"/>
  <c r="N38" i="17"/>
  <c r="N15" i="17"/>
  <c r="N21" i="17"/>
  <c r="N28" i="17"/>
  <c r="N27" i="17"/>
  <c r="N37" i="17"/>
  <c r="N39" i="17"/>
  <c r="N19" i="17"/>
  <c r="N17" i="17"/>
  <c r="N8" i="17"/>
  <c r="N35" i="17"/>
  <c r="N7" i="17"/>
  <c r="N6" i="17"/>
  <c r="N24" i="17"/>
  <c r="N26" i="17"/>
  <c r="N34" i="17"/>
  <c r="N32" i="17"/>
  <c r="N9" i="17"/>
  <c r="N40" i="17"/>
  <c r="N12" i="17"/>
  <c r="N46" i="17"/>
  <c r="N48" i="17"/>
  <c r="L57" i="17" l="1"/>
  <c r="K57" i="17"/>
  <c r="N57" i="17"/>
  <c r="L50" i="17"/>
  <c r="K50" i="17"/>
  <c r="N50" i="17"/>
  <c r="L60" i="17"/>
  <c r="K60" i="17"/>
  <c r="K58" i="17"/>
  <c r="N58" i="17"/>
  <c r="L58" i="17"/>
  <c r="L54" i="17"/>
  <c r="N54" i="17"/>
  <c r="J62" i="17"/>
  <c r="N62" i="17" s="1"/>
  <c r="K54" i="17"/>
  <c r="N59" i="17"/>
  <c r="L59" i="17"/>
  <c r="K59" i="17"/>
  <c r="L62" i="17" l="1"/>
  <c r="L64" i="17"/>
  <c r="K62" i="17"/>
  <c r="K64" i="17" s="1"/>
</calcChain>
</file>

<file path=xl/sharedStrings.xml><?xml version="1.0" encoding="utf-8"?>
<sst xmlns="http://schemas.openxmlformats.org/spreadsheetml/2006/main" count="1814" uniqueCount="945">
  <si>
    <t>0. Instruções</t>
  </si>
  <si>
    <t>1. Esta planilha eletrônica segue as definições do documento ¨Custos dos serviços de transporte público por ônibus - Método de Cálculo". ANTP (2017).</t>
  </si>
  <si>
    <t>2. As abas da planilha seguem a numeração dos capitulos desse documento.</t>
  </si>
  <si>
    <t>3. No caso dos anexos, o numeral romano que identifica o anexo é precedido da letra "A".</t>
  </si>
  <si>
    <t xml:space="preserve">4. As células em laranja </t>
  </si>
  <si>
    <t>são entradas de dados e precisam de preenchimento.</t>
  </si>
  <si>
    <t>5. As células em verde</t>
  </si>
  <si>
    <t>são entradas de dados preenchidas com valores de referência, conforme o respectivo anexo do método de cálculo.</t>
  </si>
  <si>
    <t>6. As células em azul</t>
  </si>
  <si>
    <t>são resultados e não devem ser preenchidas.</t>
  </si>
  <si>
    <t>AVISO:</t>
  </si>
  <si>
    <t>Esta planilha eletrônica foi criada como instrumento de apoio.</t>
  </si>
  <si>
    <t>A ANTP (Associação Nacional de Transportes Públicos) não assume qualquer responsabilidade pela aplicação da planilha e do método.</t>
  </si>
  <si>
    <t>O documento ¨Custos dos serviços de transporte público por ônibus - Método de Cálculo". ANTP (2017) está disponível no site www.antp.org.br</t>
  </si>
  <si>
    <t>Quaisquer contribuições e dúvidas deve ser encaminhadas a contato@antp.org.br</t>
  </si>
  <si>
    <t>Versão 1.1 (Agosto, 2017)</t>
  </si>
  <si>
    <t>1.1 Passageiros</t>
  </si>
  <si>
    <t>Legenda</t>
  </si>
  <si>
    <r>
      <rPr>
        <b/>
        <sz val="11"/>
        <rFont val="Calibri"/>
        <family val="2"/>
      </rPr>
      <t>1.1.1. Passageiros Transportados</t>
    </r>
    <r>
      <rPr>
        <b/>
        <i/>
        <sz val="11"/>
        <rFont val="Calibri"/>
        <family val="2"/>
      </rPr>
      <t xml:space="preserve"> por mês (PT)</t>
    </r>
  </si>
  <si>
    <t>Entrada de dados</t>
  </si>
  <si>
    <t>Comum</t>
  </si>
  <si>
    <t>Entrada de dados com valor de referência</t>
  </si>
  <si>
    <t>Vale-Transporte</t>
  </si>
  <si>
    <t>Resultado</t>
  </si>
  <si>
    <t>Estudante</t>
  </si>
  <si>
    <t>Gratuidade</t>
  </si>
  <si>
    <t>Outros</t>
  </si>
  <si>
    <t>Passageiros Transportados (PT)</t>
  </si>
  <si>
    <r>
      <rPr>
        <b/>
        <sz val="11"/>
        <rFont val="Calibri"/>
        <family val="2"/>
      </rPr>
      <t xml:space="preserve">1.1.2. Passageiros Equivalentes </t>
    </r>
    <r>
      <rPr>
        <b/>
        <i/>
        <sz val="11"/>
        <rFont val="Calibri"/>
        <family val="2"/>
      </rPr>
      <t>(PE)</t>
    </r>
  </si>
  <si>
    <r>
      <rPr>
        <b/>
        <sz val="11"/>
        <rFont val="Calibri"/>
        <family val="2"/>
      </rPr>
      <t>1.1.2</t>
    </r>
    <r>
      <rPr>
        <b/>
        <i/>
        <sz val="11"/>
        <rFont val="Calibri"/>
        <family val="2"/>
      </rPr>
      <t>.a Tarifa Pública Vigente (TPU)</t>
    </r>
  </si>
  <si>
    <r>
      <rPr>
        <b/>
        <sz val="11"/>
        <color theme="0"/>
        <rFont val="Calibri"/>
        <family val="2"/>
        <scheme val="minor"/>
      </rPr>
      <t>Tarifas públicas "i" vigentes (</t>
    </r>
    <r>
      <rPr>
        <b/>
        <i/>
        <sz val="11"/>
        <color indexed="9"/>
        <rFont val="Calibri"/>
        <family val="2"/>
      </rPr>
      <t>TPi</t>
    </r>
    <r>
      <rPr>
        <b/>
        <sz val="11"/>
        <color indexed="9"/>
        <rFont val="Calibri"/>
        <family val="2"/>
      </rPr>
      <t>) (em R$)</t>
    </r>
  </si>
  <si>
    <r>
      <rPr>
        <b/>
        <i/>
        <sz val="11"/>
        <color theme="1"/>
        <rFont val="Calibri"/>
        <family val="2"/>
        <scheme val="minor"/>
      </rPr>
      <t>TP</t>
    </r>
    <r>
      <rPr>
        <b/>
        <i/>
        <vertAlign val="subscript"/>
        <sz val="11"/>
        <color indexed="8"/>
        <rFont val="Calibri"/>
        <family val="2"/>
      </rPr>
      <t>1</t>
    </r>
  </si>
  <si>
    <r>
      <rPr>
        <b/>
        <i/>
        <sz val="11"/>
        <color theme="1"/>
        <rFont val="Calibri"/>
        <family val="2"/>
        <scheme val="minor"/>
      </rPr>
      <t>TP</t>
    </r>
    <r>
      <rPr>
        <b/>
        <i/>
        <vertAlign val="subscript"/>
        <sz val="11"/>
        <color indexed="8"/>
        <rFont val="Calibri"/>
        <family val="2"/>
      </rPr>
      <t>2</t>
    </r>
  </si>
  <si>
    <r>
      <rPr>
        <b/>
        <i/>
        <sz val="11"/>
        <color theme="1"/>
        <rFont val="Calibri"/>
        <family val="2"/>
        <scheme val="minor"/>
      </rPr>
      <t>TP</t>
    </r>
    <r>
      <rPr>
        <b/>
        <i/>
        <vertAlign val="subscript"/>
        <sz val="11"/>
        <color indexed="8"/>
        <rFont val="Calibri"/>
        <family val="2"/>
      </rPr>
      <t>3</t>
    </r>
  </si>
  <si>
    <r>
      <rPr>
        <b/>
        <i/>
        <sz val="11"/>
        <color theme="1"/>
        <rFont val="Calibri"/>
        <family val="2"/>
        <scheme val="minor"/>
      </rPr>
      <t>TP</t>
    </r>
    <r>
      <rPr>
        <b/>
        <i/>
        <vertAlign val="subscript"/>
        <sz val="11"/>
        <color indexed="8"/>
        <rFont val="Calibri"/>
        <family val="2"/>
      </rPr>
      <t>4</t>
    </r>
  </si>
  <si>
    <r>
      <rPr>
        <b/>
        <i/>
        <sz val="11"/>
        <color theme="1"/>
        <rFont val="Calibri"/>
        <family val="2"/>
        <scheme val="minor"/>
      </rPr>
      <t>TP</t>
    </r>
    <r>
      <rPr>
        <b/>
        <i/>
        <vertAlign val="subscript"/>
        <sz val="11"/>
        <color indexed="8"/>
        <rFont val="Calibri"/>
        <family val="2"/>
      </rPr>
      <t>5</t>
    </r>
  </si>
  <si>
    <r>
      <rPr>
        <b/>
        <i/>
        <sz val="11"/>
        <color theme="1"/>
        <rFont val="Calibri"/>
        <family val="2"/>
        <scheme val="minor"/>
      </rPr>
      <t>TP</t>
    </r>
    <r>
      <rPr>
        <b/>
        <i/>
        <vertAlign val="subscript"/>
        <sz val="11"/>
        <color indexed="8"/>
        <rFont val="Calibri"/>
        <family val="2"/>
      </rPr>
      <t>6</t>
    </r>
  </si>
  <si>
    <r>
      <rPr>
        <b/>
        <i/>
        <sz val="11"/>
        <color theme="1"/>
        <rFont val="Calibri"/>
        <family val="2"/>
        <scheme val="minor"/>
      </rPr>
      <t>TP</t>
    </r>
    <r>
      <rPr>
        <b/>
        <i/>
        <vertAlign val="subscript"/>
        <sz val="11"/>
        <color indexed="8"/>
        <rFont val="Calibri"/>
        <family val="2"/>
      </rPr>
      <t>7</t>
    </r>
  </si>
  <si>
    <r>
      <rPr>
        <b/>
        <i/>
        <sz val="11"/>
        <color theme="1"/>
        <rFont val="Calibri"/>
        <family val="2"/>
        <scheme val="minor"/>
      </rPr>
      <t>TP</t>
    </r>
    <r>
      <rPr>
        <b/>
        <i/>
        <vertAlign val="subscript"/>
        <sz val="11"/>
        <color indexed="8"/>
        <rFont val="Calibri"/>
        <family val="2"/>
      </rPr>
      <t>8</t>
    </r>
  </si>
  <si>
    <r>
      <rPr>
        <b/>
        <i/>
        <sz val="11"/>
        <color theme="1"/>
        <rFont val="Calibri"/>
        <family val="2"/>
        <scheme val="minor"/>
      </rPr>
      <t>TP</t>
    </r>
    <r>
      <rPr>
        <b/>
        <i/>
        <vertAlign val="subscript"/>
        <sz val="11"/>
        <color indexed="8"/>
        <rFont val="Calibri"/>
        <family val="2"/>
      </rPr>
      <t>9</t>
    </r>
  </si>
  <si>
    <r>
      <rPr>
        <b/>
        <i/>
        <sz val="11"/>
        <color theme="1"/>
        <rFont val="Calibri"/>
        <family val="2"/>
        <scheme val="minor"/>
      </rPr>
      <t>TP</t>
    </r>
    <r>
      <rPr>
        <b/>
        <i/>
        <vertAlign val="subscript"/>
        <sz val="11"/>
        <color indexed="8"/>
        <rFont val="Calibri"/>
        <family val="2"/>
      </rPr>
      <t>10</t>
    </r>
  </si>
  <si>
    <r>
      <rPr>
        <b/>
        <sz val="11"/>
        <rFont val="Calibri"/>
        <family val="2"/>
      </rPr>
      <t>1.1.2</t>
    </r>
    <r>
      <rPr>
        <b/>
        <i/>
        <sz val="11"/>
        <rFont val="Calibri"/>
        <family val="2"/>
      </rPr>
      <t>.b Deseja informar dados de modo (marcar X):</t>
    </r>
  </si>
  <si>
    <t>Detalhado:</t>
  </si>
  <si>
    <r>
      <rPr>
        <b/>
        <i/>
        <sz val="11"/>
        <rFont val="Calibri"/>
        <family val="2"/>
        <scheme val="minor"/>
      </rPr>
      <t xml:space="preserve">(ir para o item </t>
    </r>
    <r>
      <rPr>
        <b/>
        <sz val="11"/>
        <rFont val="Calibri"/>
        <family val="2"/>
      </rPr>
      <t>1.1.2</t>
    </r>
    <r>
      <rPr>
        <b/>
        <i/>
        <sz val="11"/>
        <rFont val="Calibri"/>
        <family val="2"/>
      </rPr>
      <t>.c)</t>
    </r>
  </si>
  <si>
    <t>Média mensal consolidada:</t>
  </si>
  <si>
    <t>x</t>
  </si>
  <si>
    <r>
      <rPr>
        <b/>
        <i/>
        <sz val="11"/>
        <rFont val="Calibri"/>
        <family val="2"/>
        <scheme val="minor"/>
      </rPr>
      <t xml:space="preserve">(ir para o item </t>
    </r>
    <r>
      <rPr>
        <b/>
        <sz val="11"/>
        <rFont val="Calibri"/>
        <family val="2"/>
      </rPr>
      <t>1.1.2</t>
    </r>
    <r>
      <rPr>
        <b/>
        <i/>
        <sz val="11"/>
        <rFont val="Calibri"/>
        <family val="2"/>
      </rPr>
      <t>.d)</t>
    </r>
  </si>
  <si>
    <r>
      <rPr>
        <b/>
        <sz val="11"/>
        <rFont val="Calibri"/>
        <family val="2"/>
      </rPr>
      <t>1.1.2</t>
    </r>
    <r>
      <rPr>
        <b/>
        <i/>
        <sz val="11"/>
        <rFont val="Calibri"/>
        <family val="2"/>
      </rPr>
      <t>.c. Passageiros pagantes por tarifa pública (Anexo I)</t>
    </r>
  </si>
  <si>
    <t>Passageiros Pagantes por mês [m] e Tarifa Pública [TP]i (passageiros/mês)</t>
  </si>
  <si>
    <t>Mês [m]i</t>
  </si>
  <si>
    <r>
      <rPr>
        <b/>
        <i/>
        <sz val="11"/>
        <color theme="1"/>
        <rFont val="Calibri"/>
        <family val="2"/>
        <scheme val="minor"/>
      </rPr>
      <t>[m]</t>
    </r>
    <r>
      <rPr>
        <b/>
        <i/>
        <sz val="11"/>
        <color indexed="8"/>
        <rFont val="Calibri"/>
        <family val="2"/>
      </rPr>
      <t>1</t>
    </r>
  </si>
  <si>
    <r>
      <rPr>
        <b/>
        <i/>
        <sz val="11"/>
        <color theme="1"/>
        <rFont val="Calibri"/>
        <family val="2"/>
        <scheme val="minor"/>
      </rPr>
      <t>[m]</t>
    </r>
    <r>
      <rPr>
        <b/>
        <i/>
        <sz val="11"/>
        <color indexed="8"/>
        <rFont val="Calibri"/>
        <family val="2"/>
      </rPr>
      <t>2</t>
    </r>
  </si>
  <si>
    <r>
      <rPr>
        <b/>
        <i/>
        <sz val="11"/>
        <color theme="1"/>
        <rFont val="Calibri"/>
        <family val="2"/>
        <scheme val="minor"/>
      </rPr>
      <t>[m]</t>
    </r>
    <r>
      <rPr>
        <b/>
        <i/>
        <sz val="11"/>
        <color indexed="8"/>
        <rFont val="Calibri"/>
        <family val="2"/>
      </rPr>
      <t>3</t>
    </r>
  </si>
  <si>
    <r>
      <rPr>
        <b/>
        <i/>
        <sz val="11"/>
        <color theme="1"/>
        <rFont val="Calibri"/>
        <family val="2"/>
        <scheme val="minor"/>
      </rPr>
      <t>[m]</t>
    </r>
    <r>
      <rPr>
        <b/>
        <i/>
        <sz val="11"/>
        <color indexed="8"/>
        <rFont val="Calibri"/>
        <family val="2"/>
      </rPr>
      <t>4</t>
    </r>
  </si>
  <si>
    <r>
      <rPr>
        <b/>
        <i/>
        <sz val="11"/>
        <color theme="1"/>
        <rFont val="Calibri"/>
        <family val="2"/>
        <scheme val="minor"/>
      </rPr>
      <t>[m]</t>
    </r>
    <r>
      <rPr>
        <b/>
        <i/>
        <sz val="11"/>
        <color indexed="8"/>
        <rFont val="Calibri"/>
        <family val="2"/>
      </rPr>
      <t>5</t>
    </r>
  </si>
  <si>
    <r>
      <rPr>
        <b/>
        <i/>
        <sz val="11"/>
        <color theme="1"/>
        <rFont val="Calibri"/>
        <family val="2"/>
        <scheme val="minor"/>
      </rPr>
      <t>[m]</t>
    </r>
    <r>
      <rPr>
        <b/>
        <i/>
        <sz val="11"/>
        <color indexed="8"/>
        <rFont val="Calibri"/>
        <family val="2"/>
      </rPr>
      <t>6</t>
    </r>
  </si>
  <si>
    <r>
      <rPr>
        <b/>
        <i/>
        <sz val="11"/>
        <color theme="1"/>
        <rFont val="Calibri"/>
        <family val="2"/>
        <scheme val="minor"/>
      </rPr>
      <t>[m]</t>
    </r>
    <r>
      <rPr>
        <b/>
        <i/>
        <sz val="11"/>
        <color indexed="8"/>
        <rFont val="Calibri"/>
        <family val="2"/>
      </rPr>
      <t>7</t>
    </r>
  </si>
  <si>
    <r>
      <rPr>
        <b/>
        <i/>
        <sz val="11"/>
        <color theme="1"/>
        <rFont val="Calibri"/>
        <family val="2"/>
        <scheme val="minor"/>
      </rPr>
      <t>[m]</t>
    </r>
    <r>
      <rPr>
        <b/>
        <i/>
        <sz val="11"/>
        <color indexed="8"/>
        <rFont val="Calibri"/>
        <family val="2"/>
      </rPr>
      <t>8</t>
    </r>
  </si>
  <si>
    <r>
      <rPr>
        <b/>
        <i/>
        <sz val="11"/>
        <color theme="1"/>
        <rFont val="Calibri"/>
        <family val="2"/>
        <scheme val="minor"/>
      </rPr>
      <t>[m]</t>
    </r>
    <r>
      <rPr>
        <b/>
        <i/>
        <sz val="11"/>
        <color indexed="8"/>
        <rFont val="Calibri"/>
        <family val="2"/>
      </rPr>
      <t>9</t>
    </r>
  </si>
  <si>
    <r>
      <rPr>
        <b/>
        <i/>
        <sz val="11"/>
        <color theme="1"/>
        <rFont val="Calibri"/>
        <family val="2"/>
        <scheme val="minor"/>
      </rPr>
      <t>[m]</t>
    </r>
    <r>
      <rPr>
        <b/>
        <i/>
        <sz val="11"/>
        <color indexed="8"/>
        <rFont val="Calibri"/>
        <family val="2"/>
      </rPr>
      <t>10</t>
    </r>
  </si>
  <si>
    <r>
      <rPr>
        <b/>
        <i/>
        <sz val="11"/>
        <color theme="1"/>
        <rFont val="Calibri"/>
        <family val="2"/>
        <scheme val="minor"/>
      </rPr>
      <t>[m]</t>
    </r>
    <r>
      <rPr>
        <b/>
        <i/>
        <sz val="11"/>
        <color indexed="8"/>
        <rFont val="Calibri"/>
        <family val="2"/>
      </rPr>
      <t>11</t>
    </r>
  </si>
  <si>
    <r>
      <rPr>
        <b/>
        <i/>
        <sz val="11"/>
        <color theme="1"/>
        <rFont val="Calibri"/>
        <family val="2"/>
        <scheme val="minor"/>
      </rPr>
      <t>[m]</t>
    </r>
    <r>
      <rPr>
        <b/>
        <i/>
        <sz val="11"/>
        <color indexed="8"/>
        <rFont val="Calibri"/>
        <family val="2"/>
      </rPr>
      <t>12</t>
    </r>
  </si>
  <si>
    <t>1.1.2.d. Média mensal de Passageiros pagantes por tarifa pública</t>
  </si>
  <si>
    <t>Média mensal de passageiros pagantes</t>
  </si>
  <si>
    <t>1.1.2.e.  Receita média mensal por tarifa pública (RT)</t>
  </si>
  <si>
    <t>Receita média mensal por tarifa pública (em R$)</t>
  </si>
  <si>
    <r>
      <rPr>
        <b/>
        <sz val="11"/>
        <color theme="1"/>
        <rFont val="Calibri"/>
        <family val="2"/>
        <scheme val="minor"/>
      </rPr>
      <t>TP</t>
    </r>
    <r>
      <rPr>
        <b/>
        <vertAlign val="subscript"/>
        <sz val="11"/>
        <color indexed="8"/>
        <rFont val="Calibri"/>
        <family val="2"/>
      </rPr>
      <t>1</t>
    </r>
  </si>
  <si>
    <r>
      <rPr>
        <b/>
        <sz val="11"/>
        <color theme="1"/>
        <rFont val="Calibri"/>
        <family val="2"/>
        <scheme val="minor"/>
      </rPr>
      <t>TP</t>
    </r>
    <r>
      <rPr>
        <b/>
        <vertAlign val="subscript"/>
        <sz val="11"/>
        <color indexed="8"/>
        <rFont val="Calibri"/>
        <family val="2"/>
      </rPr>
      <t>2</t>
    </r>
  </si>
  <si>
    <r>
      <rPr>
        <b/>
        <sz val="11"/>
        <color theme="1"/>
        <rFont val="Calibri"/>
        <family val="2"/>
        <scheme val="minor"/>
      </rPr>
      <t>TP</t>
    </r>
    <r>
      <rPr>
        <b/>
        <vertAlign val="subscript"/>
        <sz val="11"/>
        <color indexed="8"/>
        <rFont val="Calibri"/>
        <family val="2"/>
      </rPr>
      <t>3</t>
    </r>
  </si>
  <si>
    <r>
      <rPr>
        <b/>
        <sz val="11"/>
        <color theme="1"/>
        <rFont val="Calibri"/>
        <family val="2"/>
        <scheme val="minor"/>
      </rPr>
      <t>TP</t>
    </r>
    <r>
      <rPr>
        <b/>
        <vertAlign val="subscript"/>
        <sz val="11"/>
        <color indexed="8"/>
        <rFont val="Calibri"/>
        <family val="2"/>
      </rPr>
      <t>4</t>
    </r>
  </si>
  <si>
    <r>
      <rPr>
        <b/>
        <sz val="11"/>
        <color theme="1"/>
        <rFont val="Calibri"/>
        <family val="2"/>
        <scheme val="minor"/>
      </rPr>
      <t>TP</t>
    </r>
    <r>
      <rPr>
        <b/>
        <vertAlign val="subscript"/>
        <sz val="11"/>
        <color indexed="8"/>
        <rFont val="Calibri"/>
        <family val="2"/>
      </rPr>
      <t>5</t>
    </r>
  </si>
  <si>
    <r>
      <rPr>
        <b/>
        <sz val="11"/>
        <color theme="1"/>
        <rFont val="Calibri"/>
        <family val="2"/>
        <scheme val="minor"/>
      </rPr>
      <t>TP</t>
    </r>
    <r>
      <rPr>
        <b/>
        <vertAlign val="subscript"/>
        <sz val="11"/>
        <color indexed="8"/>
        <rFont val="Calibri"/>
        <family val="2"/>
      </rPr>
      <t>6</t>
    </r>
  </si>
  <si>
    <r>
      <rPr>
        <b/>
        <sz val="11"/>
        <color theme="1"/>
        <rFont val="Calibri"/>
        <family val="2"/>
        <scheme val="minor"/>
      </rPr>
      <t>TP</t>
    </r>
    <r>
      <rPr>
        <b/>
        <vertAlign val="subscript"/>
        <sz val="11"/>
        <color indexed="8"/>
        <rFont val="Calibri"/>
        <family val="2"/>
      </rPr>
      <t>7</t>
    </r>
  </si>
  <si>
    <r>
      <rPr>
        <b/>
        <sz val="11"/>
        <color theme="1"/>
        <rFont val="Calibri"/>
        <family val="2"/>
        <scheme val="minor"/>
      </rPr>
      <t>TP</t>
    </r>
    <r>
      <rPr>
        <b/>
        <vertAlign val="subscript"/>
        <sz val="11"/>
        <color indexed="8"/>
        <rFont val="Calibri"/>
        <family val="2"/>
      </rPr>
      <t>8</t>
    </r>
  </si>
  <si>
    <r>
      <rPr>
        <b/>
        <sz val="11"/>
        <color theme="1"/>
        <rFont val="Calibri"/>
        <family val="2"/>
        <scheme val="minor"/>
      </rPr>
      <t>TP</t>
    </r>
    <r>
      <rPr>
        <b/>
        <vertAlign val="subscript"/>
        <sz val="11"/>
        <color indexed="8"/>
        <rFont val="Calibri"/>
        <family val="2"/>
      </rPr>
      <t>9</t>
    </r>
  </si>
  <si>
    <r>
      <rPr>
        <b/>
        <sz val="11"/>
        <color theme="1"/>
        <rFont val="Calibri"/>
        <family val="2"/>
        <scheme val="minor"/>
      </rPr>
      <t>TP</t>
    </r>
    <r>
      <rPr>
        <b/>
        <vertAlign val="subscript"/>
        <sz val="11"/>
        <color indexed="8"/>
        <rFont val="Calibri"/>
        <family val="2"/>
      </rPr>
      <t>10</t>
    </r>
  </si>
  <si>
    <r>
      <rPr>
        <b/>
        <i/>
        <sz val="11"/>
        <rFont val="Calibri"/>
        <family val="2"/>
        <scheme val="minor"/>
      </rPr>
      <t xml:space="preserve">1.1.2.f.  Receita Integrada (RI) </t>
    </r>
    <r>
      <rPr>
        <b/>
        <sz val="11"/>
        <rFont val="Calibri"/>
        <family val="2"/>
      </rPr>
      <t>refere-se aos recursos ($) especificamente arrecadados nas viagens com integração. Essa informação é usada apenas na análise de risco (aba A.XV. Detalhado)</t>
    </r>
  </si>
  <si>
    <t>Receita da Integração</t>
  </si>
  <si>
    <t>1.2 Quilometragem Programada (KP)</t>
  </si>
  <si>
    <r>
      <rPr>
        <b/>
        <sz val="10"/>
        <rFont val="Calibri"/>
        <family val="2"/>
      </rPr>
      <t>1.2</t>
    </r>
    <r>
      <rPr>
        <b/>
        <i/>
        <sz val="10"/>
        <rFont val="Calibri"/>
        <family val="2"/>
      </rPr>
      <t>.a.</t>
    </r>
  </si>
  <si>
    <t>Periodo de análise M (em meses):</t>
  </si>
  <si>
    <r>
      <rPr>
        <b/>
        <sz val="10"/>
        <rFont val="Calibri"/>
        <family val="2"/>
      </rPr>
      <t>1.2</t>
    </r>
    <r>
      <rPr>
        <b/>
        <i/>
        <sz val="10"/>
        <rFont val="Calibri"/>
        <family val="2"/>
      </rPr>
      <t>.b.</t>
    </r>
  </si>
  <si>
    <t>Quilometragem anual Onibus/Básico</t>
  </si>
  <si>
    <r>
      <rPr>
        <b/>
        <sz val="10"/>
        <rFont val="Calibri"/>
        <family val="2"/>
      </rPr>
      <t>1.2</t>
    </r>
    <r>
      <rPr>
        <b/>
        <i/>
        <sz val="10"/>
        <rFont val="Calibri"/>
        <family val="2"/>
      </rPr>
      <t>.c.</t>
    </r>
  </si>
  <si>
    <t>Quilometragem anual Midiônibus</t>
  </si>
  <si>
    <r>
      <rPr>
        <b/>
        <sz val="10"/>
        <rFont val="Calibri"/>
        <family val="2"/>
      </rPr>
      <t>1.2</t>
    </r>
    <r>
      <rPr>
        <b/>
        <i/>
        <sz val="10"/>
        <rFont val="Calibri"/>
        <family val="2"/>
      </rPr>
      <t>.d.</t>
    </r>
  </si>
  <si>
    <t>Extensão programada anual</t>
  </si>
  <si>
    <r>
      <rPr>
        <b/>
        <sz val="10"/>
        <rFont val="Calibri"/>
        <family val="2"/>
      </rPr>
      <t>1.2</t>
    </r>
    <r>
      <rPr>
        <b/>
        <i/>
        <sz val="10"/>
        <rFont val="Calibri"/>
        <family val="2"/>
      </rPr>
      <t>.e.</t>
    </r>
  </si>
  <si>
    <t>Quilometragem programanda por linha (detalhada)[Anexo II]:</t>
  </si>
  <si>
    <t xml:space="preserve">Linha </t>
  </si>
  <si>
    <t>Nº</t>
  </si>
  <si>
    <t>Quantidade de Alunos</t>
  </si>
  <si>
    <t>Onibus</t>
  </si>
  <si>
    <t>Quant. de dias de operação no período de análise M (QD[K])</t>
  </si>
  <si>
    <r>
      <rPr>
        <b/>
        <sz val="10"/>
        <color theme="0"/>
        <rFont val="Calibri"/>
        <family val="2"/>
        <scheme val="minor"/>
      </rP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</si>
  <si>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rPr>
        <b/>
        <sz val="10"/>
        <color theme="0"/>
        <rFont val="Calibri"/>
        <family val="2"/>
        <scheme val="minor"/>
      </rP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</si>
  <si>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km mensal improdutiva (IK)</t>
  </si>
  <si>
    <t>Quilometragem programada mensal</t>
  </si>
  <si>
    <t>Unidade: dias</t>
  </si>
  <si>
    <t>Unidade: viagens</t>
  </si>
  <si>
    <t>Unidade: km</t>
  </si>
  <si>
    <t>Dias úteis</t>
  </si>
  <si>
    <t>Sábados</t>
  </si>
  <si>
    <t>Domingos / Feriados</t>
  </si>
  <si>
    <t>FAZENDA FASA</t>
  </si>
  <si>
    <t>Onibus/Básico</t>
  </si>
  <si>
    <t>FAZENDA IPANEMA/MATUTINO</t>
  </si>
  <si>
    <t>FAZENDA IPANEMA/NOTURNO</t>
  </si>
  <si>
    <t>FAZENDA LUCIANA/MATUTINO</t>
  </si>
  <si>
    <t>FAZENDA LUCIANA/NOTURNO</t>
  </si>
  <si>
    <t>FAZENDA BURITIZAL/MATUTINO</t>
  </si>
  <si>
    <t>FAZENDA MORRO VERDE</t>
  </si>
  <si>
    <t>Midiônibus</t>
  </si>
  <si>
    <t>FAZENDA CHILENA</t>
  </si>
  <si>
    <t>FAZENDA ESTRELINHA/MATUTINO</t>
  </si>
  <si>
    <t>FAZENDA ESTRELINHA/NOTURNO</t>
  </si>
  <si>
    <t>FAZENDA SANTA ANA</t>
  </si>
  <si>
    <t>FAZENDA SANTO ANTONIO</t>
  </si>
  <si>
    <t>FAZENDA CORREDOR DO BOI</t>
  </si>
  <si>
    <t>FAZENDA SAFIRA</t>
  </si>
  <si>
    <t>FAZENDA POÇO ENCANTADO</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</si>
  <si>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</si>
  <si>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</si>
  <si>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</si>
  <si>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</si>
  <si>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</si>
  <si>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</si>
  <si>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Microônibus</t>
  </si>
  <si>
    <t>Entre 10 e 20 passageiros (exclusivamente sentados)</t>
  </si>
  <si>
    <t>5t</t>
  </si>
  <si>
    <t>7,4m</t>
  </si>
  <si>
    <t>Miniônibus</t>
  </si>
  <si>
    <t>Mínimo de 30 passageiros (sentados e em pé)</t>
  </si>
  <si>
    <t>8t</t>
  </si>
  <si>
    <t>9,6m</t>
  </si>
  <si>
    <t>Mínimo de 40 passageiros  (sentados e em pé)</t>
  </si>
  <si>
    <t>10t</t>
  </si>
  <si>
    <t>11,5m</t>
  </si>
  <si>
    <t>Ônibus básico</t>
  </si>
  <si>
    <t>Mínimo de 70 passageiros  (sentados e em pé)</t>
  </si>
  <si>
    <t>16t</t>
  </si>
  <si>
    <t>14m</t>
  </si>
  <si>
    <t>Ônibus padron</t>
  </si>
  <si>
    <t>Mínimo de 80 passageiros  (sentados e em pé)</t>
  </si>
  <si>
    <t>Ônibus articulado</t>
  </si>
  <si>
    <t>Mínimo de 100 passageiros  (sentados e em pé)</t>
  </si>
  <si>
    <t>26t</t>
  </si>
  <si>
    <t>18,6m</t>
  </si>
  <si>
    <t>Ônibus biarticulado</t>
  </si>
  <si>
    <t>Mínimo de 160 passageiros  (sentados e em pé)</t>
  </si>
  <si>
    <t>36t</t>
  </si>
  <si>
    <t>30m</t>
  </si>
  <si>
    <t xml:space="preserve">1.3.2. Cálculo da Frota </t>
  </si>
  <si>
    <r>
      <rPr>
        <b/>
        <sz val="11"/>
        <rFont val="Calibri"/>
        <family val="2"/>
      </rPr>
      <t>1.3.2.</t>
    </r>
    <r>
      <rPr>
        <b/>
        <i/>
        <sz val="11"/>
        <rFont val="Calibri"/>
        <family val="2"/>
      </rPr>
      <t>a</t>
    </r>
    <r>
      <rPr>
        <b/>
        <sz val="11"/>
        <rFont val="Calibri"/>
        <family val="2"/>
      </rPr>
      <t xml:space="preserve"> Composição da frota (tipologia do veículo)</t>
    </r>
  </si>
  <si>
    <t>Classe do veículo</t>
  </si>
  <si>
    <t>Sem ar condicionado</t>
  </si>
  <si>
    <t>Com ar condicionado</t>
  </si>
  <si>
    <t>Sem transmissão automática</t>
  </si>
  <si>
    <t>Com transmissão automática</t>
  </si>
  <si>
    <t>1.3.2.b Composição da frota (classe e idade do veículo)</t>
  </si>
  <si>
    <t>Idade do veículo</t>
  </si>
  <si>
    <t xml:space="preserve">Microônibus </t>
  </si>
  <si>
    <r>
      <rPr>
        <b/>
        <sz val="11"/>
        <rFont val="Calibri"/>
        <family val="2"/>
      </rPr>
      <t>1.3.2.</t>
    </r>
    <r>
      <rPr>
        <b/>
        <i/>
        <sz val="11"/>
        <rFont val="Calibri"/>
        <family val="2"/>
      </rPr>
      <t>c</t>
    </r>
    <r>
      <rPr>
        <b/>
        <sz val="11"/>
        <rFont val="Calibri"/>
        <family val="2"/>
      </rPr>
      <t xml:space="preserve"> Composição da frota (veículos de apoio)</t>
    </r>
  </si>
  <si>
    <t>Classificação do veículo</t>
  </si>
  <si>
    <t>Frota</t>
  </si>
  <si>
    <t>Caminhão-oficina</t>
  </si>
  <si>
    <t>Caminhão-guincho</t>
  </si>
  <si>
    <t>Caminhoneta</t>
  </si>
  <si>
    <t>Automóvel (básico)</t>
  </si>
  <si>
    <t>Motocicleta</t>
  </si>
  <si>
    <t>1.4 Indicadores</t>
  </si>
  <si>
    <t>1.4.1. Índice de Passageiros por Quilômetro (IPK)</t>
  </si>
  <si>
    <t>1.4.1.1</t>
  </si>
  <si>
    <t>Tarifa pública de preponderante vigente (TPU)</t>
  </si>
  <si>
    <t>R$</t>
  </si>
  <si>
    <t>1.4.1.2</t>
  </si>
  <si>
    <t>Receita média mensal total do sistema (RT)</t>
  </si>
  <si>
    <t>R$/mês</t>
  </si>
  <si>
    <t>1.4.1.3</t>
  </si>
  <si>
    <t>Média mensal de passageiros transportados (PT)</t>
  </si>
  <si>
    <t>passageiros/mês</t>
  </si>
  <si>
    <t>1.4.1.4</t>
  </si>
  <si>
    <t>Média mensal de passageiros pagantes equivalentes (PE)</t>
  </si>
  <si>
    <t>1.4.1.5</t>
  </si>
  <si>
    <t>Média anual da quilometragem programada (KP)</t>
  </si>
  <si>
    <t>km/mês</t>
  </si>
  <si>
    <t>1.4.1.6</t>
  </si>
  <si>
    <t>Índice de passageiro por quilômetro (IPK)</t>
  </si>
  <si>
    <t>pass./km</t>
  </si>
  <si>
    <t>1.4.1.7</t>
  </si>
  <si>
    <t>Índice de passageiro equivalentes por quilômetro (IPKe)</t>
  </si>
  <si>
    <t>1.4.2. Percurso Médio Mensal (PMM)</t>
  </si>
  <si>
    <t>1.4.2.1</t>
  </si>
  <si>
    <t>Frota total=</t>
  </si>
  <si>
    <t>ônibus</t>
  </si>
  <si>
    <t>1.4.2.2</t>
  </si>
  <si>
    <t>Frota operante =</t>
  </si>
  <si>
    <t>x FT</t>
  </si>
  <si>
    <t>1.4.2.3</t>
  </si>
  <si>
    <t>Frota funcional =</t>
  </si>
  <si>
    <t>1.4.2.4</t>
  </si>
  <si>
    <t>Percurso Médio Mensal</t>
  </si>
  <si>
    <t>km/veículo</t>
  </si>
  <si>
    <t>1.4.3. Passageiros Transportados por Veículos por Dia (PVD)</t>
  </si>
  <si>
    <t>1.4.3.1</t>
  </si>
  <si>
    <t>Periodo de análise N (em dias)</t>
  </si>
  <si>
    <t>dias</t>
  </si>
  <si>
    <t>1.4.3.2</t>
  </si>
  <si>
    <t>Passageiros transportados por dia</t>
  </si>
  <si>
    <t>Pass/veículo/dia</t>
  </si>
  <si>
    <t>1.4.4. Passageiros Equivalentes por Veículos (PMV)</t>
  </si>
  <si>
    <t>1.4.4.1</t>
  </si>
  <si>
    <t>Passageiros equivalentes por veículo</t>
  </si>
  <si>
    <t>pass/veículo/mês</t>
  </si>
  <si>
    <t>2.1.a Consumo de Combustível</t>
  </si>
  <si>
    <t>Consultar a aba A.III.Combustível</t>
  </si>
  <si>
    <t>2.1.a.i</t>
  </si>
  <si>
    <t>Deseja informar dados de modo (marcar X):</t>
  </si>
  <si>
    <t>Consolidado:</t>
  </si>
  <si>
    <r>
      <rPr>
        <b/>
        <i/>
        <sz val="10"/>
        <rFont val="Calibri"/>
        <family val="2"/>
        <scheme val="minor"/>
      </rPr>
      <t xml:space="preserve">(ir para o item </t>
    </r>
    <r>
      <rPr>
        <b/>
        <sz val="10"/>
        <rFont val="Calibri"/>
        <family val="2"/>
      </rPr>
      <t>2.1.a.ii</t>
    </r>
    <r>
      <rPr>
        <b/>
        <i/>
        <sz val="10"/>
        <rFont val="Calibri"/>
        <family val="2"/>
      </rPr>
      <t>)</t>
    </r>
  </si>
  <si>
    <r>
      <rPr>
        <b/>
        <i/>
        <sz val="10"/>
        <rFont val="Calibri"/>
        <family val="2"/>
        <scheme val="minor"/>
      </rPr>
      <t>(ir para o item 2.1.a.iii</t>
    </r>
    <r>
      <rPr>
        <b/>
        <i/>
        <sz val="10"/>
        <rFont val="Calibri"/>
        <family val="2"/>
      </rPr>
      <t>)</t>
    </r>
  </si>
  <si>
    <t>2.1.a.ii Consumo σz (l/km) para cada tipo de veículo (consolidado)</t>
  </si>
  <si>
    <t>2.1.a.iii  Quantidade de combustível utilizada por tipo de veículo (detalhado)</t>
  </si>
  <si>
    <t>2.1.a.iv  Quantidade de quilometros percorridos por tipo de veículo (detalhado)</t>
  </si>
  <si>
    <t>2.1.a.v  Consumo σz (l/km) para cada tipo de veículo (detalhado)</t>
  </si>
  <si>
    <t>2.1.a.vi</t>
  </si>
  <si>
    <r>
      <rPr>
        <b/>
        <i/>
        <sz val="11"/>
        <rFont val="Calibri"/>
        <family val="2"/>
      </rPr>
      <t>KPz:</t>
    </r>
    <r>
      <rPr>
        <b/>
        <sz val="11"/>
        <rFont val="Calibri"/>
        <family val="2"/>
      </rPr>
      <t xml:space="preserve"> média mensal da quilometragem programada para cada tipo de veículo</t>
    </r>
  </si>
  <si>
    <t xml:space="preserve">Verificar seção 1.2 do Capítulo 1 </t>
  </si>
  <si>
    <t>2.1.a.vii  Consumo total para cada tipo de veículo</t>
  </si>
  <si>
    <t>Consumo total / mês</t>
  </si>
  <si>
    <t>litros</t>
  </si>
  <si>
    <t>2.1.b Cálculo do Valor do Veículo Básico (VEC[básico])</t>
  </si>
  <si>
    <t>2.1.b.i</t>
  </si>
  <si>
    <r>
      <rPr>
        <b/>
        <i/>
        <sz val="11"/>
        <rFont val="Calibri"/>
        <family val="2"/>
        <scheme val="minor"/>
      </rPr>
      <t>Valor do veículo novo por classe de veículo (VEC</t>
    </r>
    <r>
      <rPr>
        <b/>
        <i/>
        <sz val="8"/>
        <rFont val="Calibri"/>
        <family val="2"/>
      </rPr>
      <t>z</t>
    </r>
    <r>
      <rPr>
        <b/>
        <i/>
        <sz val="11"/>
        <rFont val="Calibri"/>
        <family val="2"/>
      </rPr>
      <t>)</t>
    </r>
  </si>
  <si>
    <t>2.1.b.ii</t>
  </si>
  <si>
    <t>Valor do investimento (veículos de apoio )</t>
  </si>
  <si>
    <t>Valor do veículo</t>
  </si>
  <si>
    <t>2.1.b.iii</t>
  </si>
  <si>
    <t>Nominador para ponderação do VEC</t>
  </si>
  <si>
    <t>2.1.b.iv</t>
  </si>
  <si>
    <t>Denominador para ponderação do VEC</t>
  </si>
  <si>
    <t>2.1.b.v</t>
  </si>
  <si>
    <t>Valor do veículo novo por classe de veículo sem rodagem (VECz[Ø])</t>
  </si>
  <si>
    <t>VEC</t>
  </si>
  <si>
    <r>
      <rPr>
        <b/>
        <sz val="16"/>
        <color theme="0"/>
        <rFont val="Calibri"/>
        <family val="2"/>
        <scheme val="minor"/>
      </rPr>
      <t>VEC</t>
    </r>
    <r>
      <rPr>
        <b/>
        <sz val="11"/>
        <color indexed="9"/>
        <rFont val="Calibri"/>
        <family val="2"/>
      </rPr>
      <t>[básico]</t>
    </r>
  </si>
  <si>
    <r>
      <rPr>
        <i/>
        <sz val="10"/>
        <color rgb="FFFF0000"/>
        <rFont val="Arial"/>
        <family val="2"/>
      </rP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</si>
  <si>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² Os valores de referência para os insumos abaixo estão descritos no Capítulo 3 da publicação "Cálculo dos Custos dos Serviços de Transporte Coletivo Urbano por Ônibus"</t>
  </si>
  <si>
    <t>Instrução de preenchimento</t>
  </si>
  <si>
    <t>3.1.</t>
  </si>
  <si>
    <t>Óleo diesel (OLD)</t>
  </si>
  <si>
    <t>3.1.1</t>
  </si>
  <si>
    <t>Preço do óleo diesel .....................................................</t>
  </si>
  <si>
    <t>R$/litro</t>
  </si>
  <si>
    <t>Pesquisa de mercado</t>
  </si>
  <si>
    <t>3.2.</t>
  </si>
  <si>
    <t>Lubrificantes (CLB)</t>
  </si>
  <si>
    <t>3.2.1</t>
  </si>
  <si>
    <t>Coeficiente de correlação do consumo de lubrificante relacionado ao consumo de óleo diesel ..........................</t>
  </si>
  <si>
    <t>litro/km</t>
  </si>
  <si>
    <t xml:space="preserve">Buscar valor na aba A.IV - Lubrificantes </t>
  </si>
  <si>
    <t>3.3.</t>
  </si>
  <si>
    <t>ARLA 32 (ARL)</t>
  </si>
  <si>
    <t>3.3.1</t>
  </si>
  <si>
    <t>Preço do Arla 32 ..........................................................</t>
  </si>
  <si>
    <t>3.3.2</t>
  </si>
  <si>
    <t>Coeficiente de correlação do consumo do ARLA 32 relacionado ao preço do óleo diesel ...............................</t>
  </si>
  <si>
    <t>adimensional</t>
  </si>
  <si>
    <t>Buscar valor no Anexo V</t>
  </si>
  <si>
    <t>3.4.</t>
  </si>
  <si>
    <t>Rodagem (ROD)</t>
  </si>
  <si>
    <t>Verificar Anexo VI</t>
  </si>
  <si>
    <t>3.4.1</t>
  </si>
  <si>
    <t>Preço do pneu novo</t>
  </si>
  <si>
    <t>215/75 R17,6 ..............................</t>
  </si>
  <si>
    <t>R$/unidade</t>
  </si>
  <si>
    <t>275/80 R22,6 ..............................</t>
  </si>
  <si>
    <t>295/80 R22,6 ..............................</t>
  </si>
  <si>
    <t>3.4.2</t>
  </si>
  <si>
    <t>Preço da recapagem</t>
  </si>
  <si>
    <t>3.5</t>
  </si>
  <si>
    <t>Custos Ambientais (CAB)</t>
  </si>
  <si>
    <t>3.5.1</t>
  </si>
  <si>
    <t>Fator de correlação entre os custos ambientais e o preço médio do ônibus básico novo ...............................</t>
  </si>
  <si>
    <t>Buscar valor no Anexo VIII</t>
  </si>
  <si>
    <t>3.6</t>
  </si>
  <si>
    <t>Veículo (VEC)</t>
  </si>
  <si>
    <t>3.6.1</t>
  </si>
  <si>
    <t>Preço médio ônibus básico novo .........................</t>
  </si>
  <si>
    <t>R$/veículo</t>
  </si>
  <si>
    <t>Buscar valor na aba 4.7.1.VEC</t>
  </si>
  <si>
    <t>3.7</t>
  </si>
  <si>
    <t>Salários e benefícios (SAB)</t>
  </si>
  <si>
    <t>3.7.1</t>
  </si>
  <si>
    <t>Salário do Motorista (SALmot) .......................................</t>
  </si>
  <si>
    <t>Valor praticado</t>
  </si>
  <si>
    <t>3.7.2</t>
  </si>
  <si>
    <r>
      <rPr>
        <i/>
        <sz val="10"/>
        <rFont val="Arial"/>
        <family val="2"/>
      </rPr>
      <t>Salário do Cobrador (SAL</t>
    </r>
    <r>
      <rPr>
        <i/>
        <sz val="8"/>
        <rFont val="Arial"/>
        <family val="2"/>
      </rPr>
      <t>cob</t>
    </r>
    <r>
      <rPr>
        <i/>
        <sz val="10"/>
        <rFont val="Arial"/>
        <family val="2"/>
      </rPr>
      <t>) .......................................</t>
    </r>
  </si>
  <si>
    <t>3.7.3</t>
  </si>
  <si>
    <r>
      <rPr>
        <i/>
        <sz val="10"/>
        <rFont val="Arial"/>
        <family val="2"/>
      </rPr>
      <t>Salário do Despachante (SAL</t>
    </r>
    <r>
      <rPr>
        <i/>
        <sz val="8"/>
        <rFont val="Arial"/>
        <family val="2"/>
      </rPr>
      <t>des</t>
    </r>
    <r>
      <rPr>
        <i/>
        <sz val="10"/>
        <rFont val="Arial"/>
        <family val="2"/>
      </rPr>
      <t>) .................................</t>
    </r>
  </si>
  <si>
    <t>3.7.4</t>
  </si>
  <si>
    <t>Salário do Fiscal (SAL fisc) .................................</t>
  </si>
  <si>
    <t>3.7.5</t>
  </si>
  <si>
    <r>
      <rPr>
        <i/>
        <sz val="10"/>
        <rFont val="Arial"/>
        <family val="2"/>
      </rPr>
      <t>Benefícios do Motorista (BEN</t>
    </r>
    <r>
      <rPr>
        <i/>
        <sz val="8"/>
        <rFont val="Arial"/>
        <family val="2"/>
      </rPr>
      <t>mot</t>
    </r>
    <r>
      <rPr>
        <i/>
        <sz val="10"/>
        <rFont val="Arial"/>
        <family val="2"/>
      </rPr>
      <t>) .................................</t>
    </r>
  </si>
  <si>
    <t>3.7.6</t>
  </si>
  <si>
    <r>
      <rPr>
        <i/>
        <sz val="10"/>
        <rFont val="Arial"/>
        <family val="2"/>
      </rPr>
      <t>Benefícios do Cobrador (BEN</t>
    </r>
    <r>
      <rPr>
        <i/>
        <sz val="8"/>
        <rFont val="Arial"/>
        <family val="2"/>
      </rPr>
      <t>cob</t>
    </r>
    <r>
      <rPr>
        <i/>
        <sz val="10"/>
        <rFont val="Arial"/>
        <family val="2"/>
      </rPr>
      <t>) .................................</t>
    </r>
  </si>
  <si>
    <t>3.7.7</t>
  </si>
  <si>
    <r>
      <rPr>
        <i/>
        <sz val="10"/>
        <rFont val="Arial"/>
        <family val="2"/>
      </rPr>
      <t>Benefícios do Despachante (BEN</t>
    </r>
    <r>
      <rPr>
        <i/>
        <sz val="8"/>
        <rFont val="Arial"/>
        <family val="2"/>
      </rPr>
      <t>des</t>
    </r>
    <r>
      <rPr>
        <i/>
        <sz val="10"/>
        <rFont val="Arial"/>
        <family val="2"/>
      </rPr>
      <t>) ...........................</t>
    </r>
  </si>
  <si>
    <t>3.7.8</t>
  </si>
  <si>
    <t>Benefícios do Fiscal (BEN fisc) ...........................</t>
  </si>
  <si>
    <t>3.7.9</t>
  </si>
  <si>
    <r>
      <rPr>
        <i/>
        <sz val="10"/>
        <rFont val="Arial"/>
        <family val="2"/>
      </rPr>
      <t>Fator de utilização dos Motoristas (FUT</t>
    </r>
    <r>
      <rPr>
        <i/>
        <sz val="8"/>
        <rFont val="Arial"/>
        <family val="2"/>
      </rPr>
      <t>mot</t>
    </r>
    <r>
      <rPr>
        <i/>
        <sz val="10"/>
        <rFont val="Arial"/>
        <family val="2"/>
      </rPr>
      <t>) ..................</t>
    </r>
  </si>
  <si>
    <t>Buscar valor no Anexo XII</t>
  </si>
  <si>
    <t>3.7.10</t>
  </si>
  <si>
    <r>
      <rPr>
        <i/>
        <sz val="10"/>
        <rFont val="Arial"/>
        <family val="2"/>
      </rPr>
      <t>Fator de utilização dos Cobradores (FUT</t>
    </r>
    <r>
      <rPr>
        <i/>
        <sz val="8"/>
        <rFont val="Arial"/>
        <family val="2"/>
      </rPr>
      <t>cob</t>
    </r>
    <r>
      <rPr>
        <i/>
        <sz val="10"/>
        <rFont val="Arial"/>
        <family val="2"/>
      </rPr>
      <t>) ................</t>
    </r>
  </si>
  <si>
    <t>3.7.11</t>
  </si>
  <si>
    <r>
      <rPr>
        <i/>
        <sz val="10"/>
        <rFont val="Arial"/>
        <family val="2"/>
      </rPr>
      <t>Fator de utilização dos Despachantes (FUT</t>
    </r>
    <r>
      <rPr>
        <i/>
        <sz val="8"/>
        <rFont val="Arial"/>
        <family val="2"/>
      </rPr>
      <t>des</t>
    </r>
    <r>
      <rPr>
        <i/>
        <sz val="10"/>
        <rFont val="Arial"/>
        <family val="2"/>
      </rPr>
      <t>) .............</t>
    </r>
  </si>
  <si>
    <t>3.7.12</t>
  </si>
  <si>
    <t>Fator de utilização dos Fiscais (FUT fisc).......................</t>
  </si>
  <si>
    <t>3.7.13</t>
  </si>
  <si>
    <r>
      <rPr>
        <i/>
        <sz val="10"/>
        <rFont val="Arial"/>
        <family val="2"/>
      </rPr>
      <t>Fator de utilização físico dos Motoristas (FUF</t>
    </r>
    <r>
      <rPr>
        <i/>
        <sz val="8"/>
        <rFont val="Arial"/>
        <family val="2"/>
      </rPr>
      <t>mot</t>
    </r>
    <r>
      <rPr>
        <i/>
        <sz val="10"/>
        <rFont val="Arial"/>
        <family val="2"/>
      </rPr>
      <t>) ..........</t>
    </r>
  </si>
  <si>
    <t>3.7.14</t>
  </si>
  <si>
    <r>
      <rPr>
        <i/>
        <sz val="10"/>
        <rFont val="Arial"/>
        <family val="2"/>
      </rPr>
      <t>Fator de utilização físico dos Cobradores (FUF</t>
    </r>
    <r>
      <rPr>
        <i/>
        <sz val="8"/>
        <rFont val="Arial"/>
        <family val="2"/>
      </rPr>
      <t>cob</t>
    </r>
    <r>
      <rPr>
        <i/>
        <sz val="10"/>
        <rFont val="Arial"/>
        <family val="2"/>
      </rPr>
      <t>) ........</t>
    </r>
  </si>
  <si>
    <t>3.7.15</t>
  </si>
  <si>
    <r>
      <rPr>
        <i/>
        <sz val="10"/>
        <rFont val="Arial"/>
        <family val="2"/>
      </rPr>
      <t>Fator de utilização físico dos Despachantes (FUF</t>
    </r>
    <r>
      <rPr>
        <i/>
        <sz val="8"/>
        <rFont val="Arial"/>
        <family val="2"/>
      </rPr>
      <t>des</t>
    </r>
    <r>
      <rPr>
        <i/>
        <sz val="10"/>
        <rFont val="Arial"/>
        <family val="2"/>
      </rPr>
      <t>) ....</t>
    </r>
  </si>
  <si>
    <t>3.7.16</t>
  </si>
  <si>
    <t>Fator de utilização físico dos Fiscais (FUF fisc)...............</t>
  </si>
  <si>
    <t>3.7.17</t>
  </si>
  <si>
    <t>Encargo Social (ECS) ...................................................</t>
  </si>
  <si>
    <t>%</t>
  </si>
  <si>
    <t>3.7.18</t>
  </si>
  <si>
    <t>Despesas  pessoal de manutenção, administrativo e diretoria em relação ao pessoal operacional (Θ) ..............</t>
  </si>
  <si>
    <t>Buscar valor no Anexo XIII</t>
  </si>
  <si>
    <t>3.8</t>
  </si>
  <si>
    <t>Taxas e Seguros</t>
  </si>
  <si>
    <t>3.8.1</t>
  </si>
  <si>
    <t>Seguro obrigatório por veículo (VAS ) .............................</t>
  </si>
  <si>
    <t>R$/ano</t>
  </si>
  <si>
    <t>3.8.2</t>
  </si>
  <si>
    <t>Taxa de licenciamento por veículo (VAT) ........................</t>
  </si>
  <si>
    <t>3.8.3</t>
  </si>
  <si>
    <t>Seguro de responsabilidade civil facultativo (CDR) ..........</t>
  </si>
  <si>
    <t>3.8.4</t>
  </si>
  <si>
    <t>IPVA ...........................................................................</t>
  </si>
  <si>
    <t>3.9</t>
  </si>
  <si>
    <t>Infraestrutura</t>
  </si>
  <si>
    <t>3.9.1</t>
  </si>
  <si>
    <t>Tempo de contrato a partir da data de realização do investimento (DUC) ......................................................</t>
  </si>
  <si>
    <t>anos</t>
  </si>
  <si>
    <t>3.9.2</t>
  </si>
  <si>
    <t>Valor do investimento em infraestrutura (VIN) .................</t>
  </si>
  <si>
    <t>3.9.3</t>
  </si>
  <si>
    <t>Vida útil da infraestrutura(VUI)</t>
  </si>
  <si>
    <t>3.9.4</t>
  </si>
  <si>
    <t xml:space="preserve"> Estoque equivalente do almoxarifado.................................</t>
  </si>
  <si>
    <t>meses</t>
  </si>
  <si>
    <t>3.10</t>
  </si>
  <si>
    <t>Taxa de Remuneração do Capital (TRC)</t>
  </si>
  <si>
    <t>3.10.1</t>
  </si>
  <si>
    <t>Taxa do Sistema Especial de Liquidação e de Custódia (SELIC)..</t>
  </si>
  <si>
    <t>3.10.2</t>
  </si>
  <si>
    <t xml:space="preserve"> Índice Nacional de Preços ao Consumidor Amplo (IPCA)...........</t>
  </si>
  <si>
    <t>3.10.3</t>
  </si>
  <si>
    <t>3.11</t>
  </si>
  <si>
    <t>Capital investido em terrenos, edificações e equipamentos de garagem</t>
  </si>
  <si>
    <t>3.11.1</t>
  </si>
  <si>
    <t>Custos de investimento no terreno (CIT) .........................</t>
  </si>
  <si>
    <t>3.11.2</t>
  </si>
  <si>
    <t>Valor investido em edificações (CIE) ..............................</t>
  </si>
  <si>
    <t>3.11.3</t>
  </si>
  <si>
    <t>Vida Útil das Edificações (VUE)</t>
  </si>
  <si>
    <t>Buscar valor no Anexo IX</t>
  </si>
  <si>
    <t>3.11.4</t>
  </si>
  <si>
    <t>Valor Residual das Edificações (VRE)</t>
  </si>
  <si>
    <t>3.11.5</t>
  </si>
  <si>
    <t>Valor investido em equipamentos de garagem (CIG) ........</t>
  </si>
  <si>
    <t>3.11.6</t>
  </si>
  <si>
    <t>Vida Útil dos equipamentos de garagem (VUQ)</t>
  </si>
  <si>
    <t>3.11.7</t>
  </si>
  <si>
    <t>Vida residual dos equipamentos de garagem (VRG)</t>
  </si>
  <si>
    <t>3.11.8</t>
  </si>
  <si>
    <t>Valor investido em equipamentos de bilhetagem e ITS  (CEB)</t>
  </si>
  <si>
    <t>3.11.9</t>
  </si>
  <si>
    <t xml:space="preserve"> Vida útil dos equipamentos de bilhetagem e ITS (VUB)</t>
  </si>
  <si>
    <t>3.11.10</t>
  </si>
  <si>
    <t xml:space="preserve"> Valor residual dos equipamentos de bilhetagem e ITS (VRB)</t>
  </si>
  <si>
    <t>3.12</t>
  </si>
  <si>
    <t>Serviços de terceiros, compartilhados e locações</t>
  </si>
  <si>
    <t>3.12.1</t>
  </si>
  <si>
    <t>Despesas de Comercialização, serviços prestados em terminais/estações de transferência e centrais de controle da operação (CCM) .......................................................</t>
  </si>
  <si>
    <t>3.12.2</t>
  </si>
  <si>
    <t>Valor anual da locação por equipamento locado por veículo (QL) .................................................................</t>
  </si>
  <si>
    <t>R$/veículo/ano</t>
  </si>
  <si>
    <t>3.12.3</t>
  </si>
  <si>
    <t>Valor anual da locação de cada conjunto de equipamentos (QEL)......................................................</t>
  </si>
  <si>
    <t>3.12.4</t>
  </si>
  <si>
    <t>Quantidade de conjuntos de equipamentos locados (QEQ) .........................................................................</t>
  </si>
  <si>
    <t>unidades</t>
  </si>
  <si>
    <t>3.12.5</t>
  </si>
  <si>
    <t>Locação de garagem (CLG) ...........................................</t>
  </si>
  <si>
    <t>3.12.6</t>
  </si>
  <si>
    <t>Locação de Veículo de Apoio (CLA)...........</t>
  </si>
  <si>
    <t>3.13</t>
  </si>
  <si>
    <t xml:space="preserve">Taxa de remuneração do serviço (RPS) </t>
  </si>
  <si>
    <t>3.13.1</t>
  </si>
  <si>
    <t>Taxa de remuneração do serviço (RPS)  ......................</t>
  </si>
  <si>
    <t>Buscar valor no Anexo XV</t>
  </si>
  <si>
    <t>3.14</t>
  </si>
  <si>
    <t>Despesas gerais (CDG)................................................................................</t>
  </si>
  <si>
    <t>Buscar valor no Anexo XVI</t>
  </si>
  <si>
    <t>3.15</t>
  </si>
  <si>
    <t>Tributos Diretos (TRD)</t>
  </si>
  <si>
    <t>3.15.1</t>
  </si>
  <si>
    <t>Imposto sobre serviços de qualquer natureza (ISSQN) ....</t>
  </si>
  <si>
    <t>3.15.2</t>
  </si>
  <si>
    <t>Programa de integração social (PIS) ..............................</t>
  </si>
  <si>
    <t>3.15.3</t>
  </si>
  <si>
    <t>Contribuição para o financiamento da seguridade social (COFINS) ....................................................................</t>
  </si>
  <si>
    <t>3.15.4</t>
  </si>
  <si>
    <t>Taxa de ger. e adm. do sistema de transp. ou taxa de regulação do serviço e taxa de adm. de terminais ...........</t>
  </si>
  <si>
    <t>3.15.5</t>
  </si>
  <si>
    <t>INSS ...........................................................................</t>
  </si>
  <si>
    <t>3.15.6</t>
  </si>
  <si>
    <t>ICMS ...........................................................................</t>
  </si>
  <si>
    <t>3.15.7</t>
  </si>
  <si>
    <t>IRPJ............................................................................</t>
  </si>
  <si>
    <t>3.15.8</t>
  </si>
  <si>
    <t>CSL......................................................................................</t>
  </si>
  <si>
    <t>2.1</t>
  </si>
  <si>
    <t>Custo Variável</t>
  </si>
  <si>
    <t>2.1.1</t>
  </si>
  <si>
    <t>Combustível (CMB)</t>
  </si>
  <si>
    <t>2.1.2</t>
  </si>
  <si>
    <t>2.1.3</t>
  </si>
  <si>
    <t>ARLA 32 (CAR)</t>
  </si>
  <si>
    <t>2.1.4</t>
  </si>
  <si>
    <t>Rodagem (CRD)</t>
  </si>
  <si>
    <t>2.1.5</t>
  </si>
  <si>
    <t>Peças e Acessórios (CPA)</t>
  </si>
  <si>
    <t>2.1.6</t>
  </si>
  <si>
    <t>2.2</t>
  </si>
  <si>
    <t>Custo Fixo</t>
  </si>
  <si>
    <t>2.2.1.</t>
  </si>
  <si>
    <t>Depreciação (CDP)</t>
  </si>
  <si>
    <t>2.2.1.1</t>
  </si>
  <si>
    <t>Veículos (DVE)</t>
  </si>
  <si>
    <t>2.2.1.2</t>
  </si>
  <si>
    <t>Edificações e equipamentos de garagem (DED)</t>
  </si>
  <si>
    <t>2.2.1.3</t>
  </si>
  <si>
    <t>Equipamentos de bilhetagem e ITS (DEQ)</t>
  </si>
  <si>
    <t>2.2.1.4</t>
  </si>
  <si>
    <t>Veículos de apoio (DVA)</t>
  </si>
  <si>
    <t>2.2.1.5</t>
  </si>
  <si>
    <t>Infraestrutura (DIN)</t>
  </si>
  <si>
    <t>2.2.2.</t>
  </si>
  <si>
    <t>Remuneração do Capital Imobilizado (CRC)</t>
  </si>
  <si>
    <t>2.2.2.1</t>
  </si>
  <si>
    <t>Veículos (RVE)</t>
  </si>
  <si>
    <t>2.2.2.2</t>
  </si>
  <si>
    <t>Terrenos, edificações e equipamentos de garagem (RTE)</t>
  </si>
  <si>
    <t>2.2.2.3</t>
  </si>
  <si>
    <t>Almoxarifado (RAL)</t>
  </si>
  <si>
    <t>2.2.2.4</t>
  </si>
  <si>
    <t>Equipamentos de bilhetagem e ITS (REQ)</t>
  </si>
  <si>
    <t>2.2.2.5</t>
  </si>
  <si>
    <t>Veículos de apoio (RVA)</t>
  </si>
  <si>
    <t>2.2.2.6</t>
  </si>
  <si>
    <t>Infraestrutura (RIN)</t>
  </si>
  <si>
    <t>2.2.3.</t>
  </si>
  <si>
    <t>Custos com pessoal (CPS)</t>
  </si>
  <si>
    <t>2.2.3.1</t>
  </si>
  <si>
    <t>Operação (DOP)</t>
  </si>
  <si>
    <t>2.2.3.2</t>
  </si>
  <si>
    <t>Pessoal de manutenção, administrativo e diretoria (DMA)</t>
  </si>
  <si>
    <t>2.2.4.</t>
  </si>
  <si>
    <t>Despesas administrativas (CAD)</t>
  </si>
  <si>
    <t>2.2.4.1</t>
  </si>
  <si>
    <t>Despesas gerais (CDG)</t>
  </si>
  <si>
    <t>2.2.4.2</t>
  </si>
  <si>
    <t>Seguro obrigatório e taxa de licenciamento (CDS)</t>
  </si>
  <si>
    <t>2.2.4.3</t>
  </si>
  <si>
    <t>Seguro de responsabilidade civil facultativo (CDR)</t>
  </si>
  <si>
    <t>2.2.4.4</t>
  </si>
  <si>
    <t>IPVA</t>
  </si>
  <si>
    <t>2.2.4.5</t>
  </si>
  <si>
    <t>Outras despesas operacionais (CCM)</t>
  </si>
  <si>
    <t>2.2.5.</t>
  </si>
  <si>
    <t>Locação dos equipamentos e sistemas de bilhetagem e ITS (CLQ)</t>
  </si>
  <si>
    <t>2.2.6.</t>
  </si>
  <si>
    <t>Locação de garagem (CLG)</t>
  </si>
  <si>
    <t>2.2.7.</t>
  </si>
  <si>
    <t>Locação de Veículos de Apoio (CLA)</t>
  </si>
  <si>
    <t>2.3</t>
  </si>
  <si>
    <t>Remuneração da prestação dos serviços (RPS)</t>
  </si>
  <si>
    <t>2.3.1.</t>
  </si>
  <si>
    <t>2.3.2.</t>
  </si>
  <si>
    <t>4.</t>
  </si>
  <si>
    <t>Cálculo do custo total mensal com impostos e tributos (CT)</t>
  </si>
  <si>
    <t>2.4</t>
  </si>
  <si>
    <t>Tributos Diretos (ITR)</t>
  </si>
  <si>
    <t>4.1</t>
  </si>
  <si>
    <t>Custo por Passageiro Transportado</t>
  </si>
  <si>
    <t>4.3.1</t>
  </si>
  <si>
    <t>Custo total</t>
  </si>
  <si>
    <t>4.3.2</t>
  </si>
  <si>
    <t>Passageiros transportados</t>
  </si>
  <si>
    <t>4.2</t>
  </si>
  <si>
    <t>Tarifa Pública</t>
  </si>
  <si>
    <t>4.2.1</t>
  </si>
  <si>
    <t>4.2.2</t>
  </si>
  <si>
    <t>Passageiros pagantes</t>
  </si>
  <si>
    <t>4.2.3</t>
  </si>
  <si>
    <t>Subsídio</t>
  </si>
  <si>
    <t>QUADRO RESUMO DOS CUSTOS (R$/MÊS)</t>
  </si>
  <si>
    <t>DESCRIÇÃO</t>
  </si>
  <si>
    <t>VALOR MENSAL</t>
  </si>
  <si>
    <t>CUSTO/KM</t>
  </si>
  <si>
    <t>CUSTO/VEÍCULO</t>
  </si>
  <si>
    <t>% Custo Total</t>
  </si>
  <si>
    <t>CUSTOS VARIÁVEIS</t>
  </si>
  <si>
    <r>
      <rPr>
        <sz val="10"/>
        <rFont val="Calibri"/>
        <family val="2"/>
        <scheme val="minor"/>
      </rPr>
      <t>Combustível (</t>
    </r>
    <r>
      <rPr>
        <i/>
        <sz val="10"/>
        <rFont val="Calibri"/>
        <family val="2"/>
      </rPr>
      <t>CMB</t>
    </r>
    <r>
      <rPr>
        <sz val="10"/>
        <rFont val="Calibri"/>
        <family val="2"/>
      </rPr>
      <t>).........................................................................................................................</t>
    </r>
  </si>
  <si>
    <r>
      <rPr>
        <sz val="10"/>
        <rFont val="Calibri"/>
        <family val="2"/>
        <scheme val="minor"/>
      </rPr>
      <t>Lubrificantes (</t>
    </r>
    <r>
      <rPr>
        <i/>
        <sz val="10"/>
        <rFont val="Calibri"/>
        <family val="2"/>
      </rPr>
      <t>CLB</t>
    </r>
    <r>
      <rPr>
        <sz val="10"/>
        <rFont val="Calibri"/>
        <family val="2"/>
      </rPr>
      <t>)......................................................................................................</t>
    </r>
  </si>
  <si>
    <r>
      <rPr>
        <sz val="10"/>
        <rFont val="Calibri"/>
        <family val="2"/>
        <scheme val="minor"/>
      </rPr>
      <t>ARLA 32 (</t>
    </r>
    <r>
      <rPr>
        <i/>
        <sz val="10"/>
        <rFont val="Calibri"/>
        <family val="2"/>
      </rPr>
      <t>CAR</t>
    </r>
    <r>
      <rPr>
        <sz val="10"/>
        <rFont val="Calibri"/>
        <family val="2"/>
      </rPr>
      <t>).............................................................................................</t>
    </r>
  </si>
  <si>
    <r>
      <rPr>
        <sz val="10"/>
        <rFont val="Calibri"/>
        <family val="2"/>
        <scheme val="minor"/>
      </rPr>
      <t>Material de rodagem (</t>
    </r>
    <r>
      <rPr>
        <i/>
        <sz val="10"/>
        <rFont val="Calibri"/>
        <family val="2"/>
      </rPr>
      <t>CRD</t>
    </r>
    <r>
      <rPr>
        <sz val="10"/>
        <rFont val="Calibri"/>
        <family val="2"/>
      </rPr>
      <t>)................................................................................................................................................</t>
    </r>
  </si>
  <si>
    <r>
      <rPr>
        <sz val="10"/>
        <rFont val="Calibri"/>
        <family val="2"/>
        <scheme val="minor"/>
      </rPr>
      <t>Peças e acessórios (</t>
    </r>
    <r>
      <rPr>
        <i/>
        <sz val="10"/>
        <rFont val="Calibri"/>
        <family val="2"/>
      </rPr>
      <t>CPA</t>
    </r>
    <r>
      <rPr>
        <sz val="10"/>
        <rFont val="Calibri"/>
        <family val="2"/>
      </rPr>
      <t>)...............................................................................</t>
    </r>
  </si>
  <si>
    <r>
      <rPr>
        <sz val="10"/>
        <rFont val="Calibri"/>
        <family val="2"/>
        <scheme val="minor"/>
      </rPr>
      <t>Custos ambientais (</t>
    </r>
    <r>
      <rPr>
        <i/>
        <sz val="10"/>
        <rFont val="Calibri"/>
        <family val="2"/>
      </rPr>
      <t>CAB</t>
    </r>
    <r>
      <rPr>
        <sz val="10"/>
        <rFont val="Calibri"/>
        <family val="2"/>
      </rPr>
      <t>)......................................................................................</t>
    </r>
  </si>
  <si>
    <t>TOTAL CUSTOS VARIÁVEIS</t>
  </si>
  <si>
    <t>CUSTOS FIXOS</t>
  </si>
  <si>
    <t>Pessoal</t>
  </si>
  <si>
    <t>Operação .............................................................................</t>
  </si>
  <si>
    <r>
      <rPr>
        <sz val="10"/>
        <rFont val="Calibri"/>
        <family val="2"/>
        <scheme val="minor"/>
      </rPr>
      <t>Manutenção, administrativo e diretoria (</t>
    </r>
    <r>
      <rPr>
        <i/>
        <sz val="10"/>
        <rFont val="Calibri"/>
        <family val="2"/>
      </rPr>
      <t>DMA</t>
    </r>
    <r>
      <rPr>
        <sz val="10"/>
        <rFont val="Calibri"/>
        <family val="2"/>
      </rPr>
      <t>)...............................................................</t>
    </r>
  </si>
  <si>
    <t>subtotal</t>
  </si>
  <si>
    <t>Administrativas</t>
  </si>
  <si>
    <r>
      <rPr>
        <sz val="10"/>
        <rFont val="Calibri"/>
        <family val="2"/>
        <scheme val="minor"/>
      </rPr>
      <t>Despesas gerais (</t>
    </r>
    <r>
      <rPr>
        <i/>
        <sz val="10"/>
        <rFont val="Calibri"/>
        <family val="2"/>
      </rPr>
      <t>CDG</t>
    </r>
    <r>
      <rPr>
        <sz val="10"/>
        <rFont val="Calibri"/>
        <family val="2"/>
      </rPr>
      <t>).....................................................................................................</t>
    </r>
  </si>
  <si>
    <r>
      <rPr>
        <sz val="10"/>
        <rFont val="Calibri"/>
        <family val="2"/>
        <scheme val="minor"/>
      </rPr>
      <t>DPVAT e licenciamento (</t>
    </r>
    <r>
      <rPr>
        <i/>
        <sz val="10"/>
        <rFont val="Calibri"/>
        <family val="2"/>
      </rPr>
      <t>CDS</t>
    </r>
    <r>
      <rPr>
        <sz val="10"/>
        <rFont val="Calibri"/>
        <family val="2"/>
      </rPr>
      <t>)..........................................................................................................................</t>
    </r>
  </si>
  <si>
    <t>IPVA.............................................................................................................</t>
  </si>
  <si>
    <r>
      <rPr>
        <sz val="10"/>
        <rFont val="Calibri"/>
        <family val="2"/>
        <scheme val="minor"/>
      </rPr>
      <t>Seguros (</t>
    </r>
    <r>
      <rPr>
        <i/>
        <sz val="10"/>
        <rFont val="Calibri"/>
        <family val="2"/>
      </rPr>
      <t>CRD</t>
    </r>
    <r>
      <rPr>
        <sz val="10"/>
        <rFont val="Calibri"/>
        <family val="2"/>
      </rPr>
      <t>)..........................................................................................................</t>
    </r>
  </si>
  <si>
    <r>
      <rPr>
        <sz val="10"/>
        <rFont val="Calibri"/>
        <family val="2"/>
        <scheme val="minor"/>
      </rPr>
      <t>Outras despesas operacionais (</t>
    </r>
    <r>
      <rPr>
        <i/>
        <sz val="10"/>
        <rFont val="Calibri"/>
        <family val="2"/>
      </rPr>
      <t>CCM</t>
    </r>
    <r>
      <rPr>
        <sz val="10"/>
        <rFont val="Calibri"/>
        <family val="2"/>
      </rPr>
      <t>).........................................................................................</t>
    </r>
  </si>
  <si>
    <t>Depreciação</t>
  </si>
  <si>
    <r>
      <rPr>
        <sz val="10"/>
        <rFont val="Calibri"/>
        <family val="2"/>
        <scheme val="minor"/>
      </rPr>
      <t>Veículos da frota (</t>
    </r>
    <r>
      <rPr>
        <i/>
        <sz val="10"/>
        <rFont val="Calibri"/>
        <family val="2"/>
      </rPr>
      <t>DVE</t>
    </r>
    <r>
      <rPr>
        <sz val="10"/>
        <rFont val="Calibri"/>
        <family val="2"/>
      </rPr>
      <t>)..............................................................................................</t>
    </r>
  </si>
  <si>
    <r>
      <rPr>
        <sz val="10"/>
        <rFont val="Calibri"/>
        <family val="2"/>
        <scheme val="minor"/>
      </rPr>
      <t>Edificações e equipamentos de garagem (</t>
    </r>
    <r>
      <rPr>
        <i/>
        <sz val="10"/>
        <rFont val="Calibri"/>
        <family val="2"/>
      </rPr>
      <t>DED</t>
    </r>
    <r>
      <rPr>
        <sz val="10"/>
        <rFont val="Calibri"/>
        <family val="2"/>
      </rPr>
      <t>)..........................................................................................................</t>
    </r>
  </si>
  <si>
    <r>
      <rPr>
        <sz val="10"/>
        <rFont val="Calibri"/>
        <family val="2"/>
        <scheme val="minor"/>
      </rPr>
      <t>Equipamentos de bilhetagem e ITS (</t>
    </r>
    <r>
      <rPr>
        <i/>
        <sz val="10"/>
        <rFont val="Calibri"/>
        <family val="2"/>
      </rPr>
      <t>DEQ</t>
    </r>
    <r>
      <rPr>
        <sz val="10"/>
        <rFont val="Calibri"/>
        <family val="2"/>
      </rPr>
      <t>).....................................................................................</t>
    </r>
  </si>
  <si>
    <r>
      <rPr>
        <sz val="10"/>
        <rFont val="Calibri"/>
        <family val="2"/>
        <scheme val="minor"/>
      </rPr>
      <t>Veículos de apoio (</t>
    </r>
    <r>
      <rPr>
        <i/>
        <sz val="10"/>
        <rFont val="Calibri"/>
        <family val="2"/>
      </rPr>
      <t>DVA</t>
    </r>
    <r>
      <rPr>
        <sz val="10"/>
        <rFont val="Calibri"/>
        <family val="2"/>
      </rPr>
      <t>).....................................................................................................</t>
    </r>
  </si>
  <si>
    <r>
      <rPr>
        <sz val="10"/>
        <rFont val="Calibri"/>
        <family val="2"/>
        <scheme val="minor"/>
      </rPr>
      <t>Infraestrutura (</t>
    </r>
    <r>
      <rPr>
        <i/>
        <sz val="10"/>
        <rFont val="Calibri"/>
        <family val="2"/>
      </rPr>
      <t>DIN</t>
    </r>
    <r>
      <rPr>
        <sz val="10"/>
        <rFont val="Calibri"/>
        <family val="2"/>
      </rPr>
      <t>).........................................................................................</t>
    </r>
  </si>
  <si>
    <t>Remuneração</t>
  </si>
  <si>
    <r>
      <rPr>
        <sz val="10"/>
        <rFont val="Calibri"/>
        <family val="2"/>
        <scheme val="minor"/>
      </rPr>
      <t>Veículos da frota (</t>
    </r>
    <r>
      <rPr>
        <i/>
        <sz val="10"/>
        <rFont val="Calibri"/>
        <family val="2"/>
      </rPr>
      <t>RVE</t>
    </r>
    <r>
      <rPr>
        <sz val="10"/>
        <rFont val="Calibri"/>
        <family val="2"/>
      </rPr>
      <t>).......................................................................................................</t>
    </r>
  </si>
  <si>
    <r>
      <rPr>
        <sz val="10"/>
        <rFont val="Calibri"/>
        <family val="2"/>
        <scheme val="minor"/>
      </rPr>
      <t>Terrenos, edificações e equipamentos de garagem (</t>
    </r>
    <r>
      <rPr>
        <i/>
        <sz val="10"/>
        <rFont val="Calibri"/>
        <family val="2"/>
      </rPr>
      <t>RTE</t>
    </r>
    <r>
      <rPr>
        <sz val="10"/>
        <rFont val="Calibri"/>
        <family val="2"/>
      </rPr>
      <t>)...............................................................................................................</t>
    </r>
  </si>
  <si>
    <r>
      <rPr>
        <sz val="10"/>
        <rFont val="Calibri"/>
        <family val="2"/>
        <scheme val="minor"/>
      </rPr>
      <t>Almoxarifado (</t>
    </r>
    <r>
      <rPr>
        <i/>
        <sz val="10"/>
        <rFont val="Calibri"/>
        <family val="2"/>
      </rPr>
      <t>RAL</t>
    </r>
    <r>
      <rPr>
        <sz val="10"/>
        <rFont val="Calibri"/>
        <family val="2"/>
      </rPr>
      <t>).............................................................................................</t>
    </r>
  </si>
  <si>
    <r>
      <rPr>
        <sz val="10"/>
        <rFont val="Calibri"/>
        <family val="2"/>
        <scheme val="minor"/>
      </rPr>
      <t>Equipamentos de bilhetagem e ITS (</t>
    </r>
    <r>
      <rPr>
        <i/>
        <sz val="10"/>
        <rFont val="Calibri"/>
        <family val="2"/>
      </rPr>
      <t>REQ</t>
    </r>
    <r>
      <rPr>
        <sz val="10"/>
        <rFont val="Calibri"/>
        <family val="2"/>
      </rPr>
      <t>)....................................................................................</t>
    </r>
  </si>
  <si>
    <r>
      <rPr>
        <sz val="10"/>
        <rFont val="Calibri"/>
        <family val="2"/>
        <scheme val="minor"/>
      </rPr>
      <t>Veículos de apoio (</t>
    </r>
    <r>
      <rPr>
        <i/>
        <sz val="10"/>
        <rFont val="Calibri"/>
        <family val="2"/>
      </rPr>
      <t>RVA</t>
    </r>
    <r>
      <rPr>
        <sz val="10"/>
        <rFont val="Calibri"/>
        <family val="2"/>
      </rPr>
      <t>)................................................................................................</t>
    </r>
  </si>
  <si>
    <r>
      <rPr>
        <sz val="10"/>
        <rFont val="Calibri"/>
        <family val="2"/>
        <scheme val="minor"/>
      </rPr>
      <t>Infraestrutura (</t>
    </r>
    <r>
      <rPr>
        <i/>
        <sz val="10"/>
        <rFont val="Calibri"/>
        <family val="2"/>
      </rPr>
      <t>RIN</t>
    </r>
    <r>
      <rPr>
        <sz val="10"/>
        <rFont val="Calibri"/>
        <family val="2"/>
      </rPr>
      <t>)................................................................................................</t>
    </r>
  </si>
  <si>
    <t>Outras despesas</t>
  </si>
  <si>
    <r>
      <rPr>
        <sz val="10"/>
        <rFont val="Calibri"/>
        <family val="2"/>
        <scheme val="minor"/>
      </rPr>
      <t>Locação dos equipamentos e sistemas de bilhetagem e ITS (</t>
    </r>
    <r>
      <rPr>
        <i/>
        <sz val="10"/>
        <rFont val="Calibri"/>
        <family val="2"/>
      </rPr>
      <t>CLQ</t>
    </r>
    <r>
      <rPr>
        <sz val="10"/>
        <rFont val="Calibri"/>
        <family val="2"/>
      </rPr>
      <t>).............................................................</t>
    </r>
  </si>
  <si>
    <r>
      <rPr>
        <sz val="10"/>
        <rFont val="Calibri"/>
        <family val="2"/>
        <scheme val="minor"/>
      </rPr>
      <t>Locação de garagem (</t>
    </r>
    <r>
      <rPr>
        <i/>
        <sz val="10"/>
        <rFont val="Calibri"/>
        <family val="2"/>
      </rPr>
      <t>CLG</t>
    </r>
    <r>
      <rPr>
        <sz val="10"/>
        <rFont val="Calibri"/>
        <family val="2"/>
      </rPr>
      <t>).......................................................................................................................</t>
    </r>
  </si>
  <si>
    <r>
      <rPr>
        <sz val="10"/>
        <rFont val="Calibri"/>
        <family val="2"/>
        <scheme val="minor"/>
      </rPr>
      <t>Locação de veículos de Apoio (</t>
    </r>
    <r>
      <rPr>
        <i/>
        <sz val="10"/>
        <rFont val="Calibri"/>
        <family val="2"/>
      </rPr>
      <t>CLA</t>
    </r>
    <r>
      <rPr>
        <sz val="10"/>
        <rFont val="Calibri"/>
        <family val="2"/>
      </rPr>
      <t>)............................................................................</t>
    </r>
  </si>
  <si>
    <t>TOTAL CUSTOS FIXOS</t>
  </si>
  <si>
    <t>TOTAL CUSTOS VARIÁVEIS E FIXOS</t>
  </si>
  <si>
    <t>REMUNERAÇÃO PELA PRESTAÇÃO DE SERVIÇO (RPS)</t>
  </si>
  <si>
    <t>TRIBUTAÇÃO</t>
  </si>
  <si>
    <t>Lei Federal nº 12.715 (INSS).................................................................................................................................................................................................</t>
  </si>
  <si>
    <t>ISSQN........................................................................................................................................................................................................................................................................</t>
  </si>
  <si>
    <t>ICMS...............................................................................................................................................................................................................</t>
  </si>
  <si>
    <t>Taxa de gerenciamento.........................................................................................................................................................................................</t>
  </si>
  <si>
    <t>PIS..................................................................................................................................................................................................................</t>
  </si>
  <si>
    <t>COFINS.....................................................................................................................................................................................................................................</t>
  </si>
  <si>
    <t>IRPJ</t>
  </si>
  <si>
    <t>CSLL</t>
  </si>
  <si>
    <t>SOMA DAS ALÍQUOTAS DOS TRIBUTOS DIRETOS</t>
  </si>
  <si>
    <t>TOTAL DE TRIBUTOS</t>
  </si>
  <si>
    <t>CUSTO TOTAL ANUAL</t>
  </si>
  <si>
    <t>ANEXO III – Consumo de combustível</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</si>
  <si>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</si>
  <si>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</si>
  <si>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</si>
  <si>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t>Micro-ônibus</t>
  </si>
  <si>
    <t>Classe</t>
  </si>
  <si>
    <t>De</t>
  </si>
  <si>
    <t>Veículo</t>
  </si>
  <si>
    <t xml:space="preserve">*esses valores se referem a veículos operando sem ar-condicionado e sem transmissão automática. </t>
  </si>
  <si>
    <t>ANEXO IV – RELAÇÃO ENTRE O PREÇO DE LUBRIFICANTES E CONSUMO DE ÓLEO DIESEL</t>
  </si>
  <si>
    <r>
      <rPr>
        <b/>
        <sz val="11"/>
        <rFont val="Calibri"/>
        <family val="2"/>
      </rPr>
      <t>IV.</t>
    </r>
    <r>
      <rPr>
        <b/>
        <i/>
        <sz val="11"/>
        <rFont val="Calibri"/>
        <family val="2"/>
      </rPr>
      <t xml:space="preserve">a </t>
    </r>
    <r>
      <rPr>
        <b/>
        <sz val="11"/>
        <rFont val="Calibri"/>
        <family val="2"/>
      </rPr>
      <t>Valor de referência</t>
    </r>
  </si>
  <si>
    <t>coeficiente de correlação do consumo de lubrificante relacionado ao consumo do óleo diesel</t>
  </si>
  <si>
    <t>j</t>
  </si>
  <si>
    <t>médio</t>
  </si>
  <si>
    <t xml:space="preserve"> l/km</t>
  </si>
  <si>
    <t>ANEXO V – CONSUMO DO ARLA 32 EM ÔNIBUS</t>
  </si>
  <si>
    <t>V.a</t>
  </si>
  <si>
    <t>Valores de referência para Consumo do Arla 32 em ônibus</t>
  </si>
  <si>
    <t>Consumo do Arla 32</t>
  </si>
  <si>
    <t>δ [minimo]</t>
  </si>
  <si>
    <t>δ [máximo]</t>
  </si>
  <si>
    <t>ANEXO VI – VIDA ÚTIL E RECAPAGEM DE PNEUS</t>
  </si>
  <si>
    <t>VI.a.</t>
  </si>
  <si>
    <t>Valores de Referência de número de recapagens</t>
  </si>
  <si>
    <r>
      <rPr>
        <i/>
        <sz val="11"/>
        <color theme="1"/>
        <rFont val="Calibri"/>
        <family val="2"/>
        <scheme val="minor"/>
      </rPr>
      <t>β</t>
    </r>
    <r>
      <rPr>
        <i/>
        <sz val="8"/>
        <color indexed="8"/>
        <rFont val="Calibri"/>
        <family val="2"/>
      </rPr>
      <t>Minimo</t>
    </r>
  </si>
  <si>
    <r>
      <rPr>
        <i/>
        <sz val="11"/>
        <color theme="1"/>
        <rFont val="Calibri"/>
        <family val="2"/>
        <scheme val="minor"/>
      </rPr>
      <t>β</t>
    </r>
    <r>
      <rPr>
        <i/>
        <sz val="8"/>
        <color indexed="8"/>
        <rFont val="Calibri"/>
        <family val="2"/>
      </rPr>
      <t>Máximo</t>
    </r>
  </si>
  <si>
    <t>VI.b.</t>
  </si>
  <si>
    <t>Valores de Referência para vida útil dos pneus</t>
  </si>
  <si>
    <r>
      <rPr>
        <b/>
        <sz val="11"/>
        <color theme="0"/>
        <rFont val="Calibri"/>
        <family val="2"/>
        <scheme val="minor"/>
      </rP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</si>
  <si>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</si>
  <si>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t>km</t>
  </si>
  <si>
    <t>VI.c.</t>
  </si>
  <si>
    <t>Especificações de pneus por classe de veículo</t>
  </si>
  <si>
    <t>Dimensões</t>
  </si>
  <si>
    <t>Tipo</t>
  </si>
  <si>
    <t>Número de Pneus (NP)</t>
  </si>
  <si>
    <t>215/75 R17,5</t>
  </si>
  <si>
    <t xml:space="preserve">Radiais sem câmara </t>
  </si>
  <si>
    <t>pneus</t>
  </si>
  <si>
    <t>275/80 R22,5</t>
  </si>
  <si>
    <t>295/80 R22,5</t>
  </si>
  <si>
    <t>VI.d.</t>
  </si>
  <si>
    <t>Custo da recapagem por estrato da frota</t>
  </si>
  <si>
    <r>
      <rPr>
        <b/>
        <sz val="11"/>
        <color theme="0"/>
        <rFont val="Calibri"/>
        <family val="2"/>
        <scheme val="minor"/>
      </rPr>
      <t>Número de recapagens (</t>
    </r>
    <r>
      <rPr>
        <b/>
        <sz val="11"/>
        <color indexed="9"/>
        <rFont val="Calibri"/>
        <family val="2"/>
      </rPr>
      <t>β</t>
    </r>
    <r>
      <rPr>
        <b/>
        <sz val="11"/>
        <color indexed="9"/>
        <rFont val="Calibri"/>
        <family val="2"/>
      </rPr>
      <t>)</t>
    </r>
  </si>
  <si>
    <r>
      <rPr>
        <b/>
        <sz val="11"/>
        <color theme="0"/>
        <rFont val="Calibri"/>
        <family val="2"/>
        <scheme val="minor"/>
      </rPr>
      <t>Custo da recapagem (REC</t>
    </r>
    <r>
      <rPr>
        <b/>
        <sz val="10"/>
        <color indexed="9"/>
        <rFont val="Calibri"/>
        <family val="2"/>
      </rPr>
      <t>z</t>
    </r>
    <r>
      <rPr>
        <b/>
        <sz val="11"/>
        <color indexed="9"/>
        <rFont val="Calibri"/>
        <family val="2"/>
      </rPr>
      <t>)</t>
    </r>
  </si>
  <si>
    <t>VI.e.</t>
  </si>
  <si>
    <t>Custo do pneu novo por estrato da frota</t>
  </si>
  <si>
    <t>Custo de pneus (PNUz)</t>
  </si>
  <si>
    <t>VI.f.</t>
  </si>
  <si>
    <t>Custo de rodagem por estrato da frota</t>
  </si>
  <si>
    <r>
      <rPr>
        <b/>
        <sz val="11"/>
        <color theme="0"/>
        <rFont val="Calibri"/>
        <family val="2"/>
        <scheme val="minor"/>
      </rPr>
      <t>Vida útil rodagem (PNU</t>
    </r>
    <r>
      <rPr>
        <b/>
        <sz val="9"/>
        <color indexed="9"/>
        <rFont val="Calibri"/>
        <family val="2"/>
      </rPr>
      <t>z</t>
    </r>
    <r>
      <rPr>
        <b/>
        <sz val="11"/>
        <color indexed="9"/>
        <rFont val="Calibri"/>
        <family val="2"/>
      </rPr>
      <t>)</t>
    </r>
  </si>
  <si>
    <t>Custo da rodagem (CRD)</t>
  </si>
  <si>
    <t>ANEXO VII – PEÇAS E ACESSÓRIOS</t>
  </si>
  <si>
    <t>VII.a</t>
  </si>
  <si>
    <t>Valores de referência para consumo anual de peças e acessórios</t>
  </si>
  <si>
    <t>Consumo de Peças e Acessórios</t>
  </si>
  <si>
    <t xml:space="preserve">μ </t>
  </si>
  <si>
    <t>sobre VEC</t>
  </si>
  <si>
    <t>Valor de referência</t>
  </si>
  <si>
    <t>ANEXO VIII – CUSTOS AMBIENTAIS</t>
  </si>
  <si>
    <t>VIII.a</t>
  </si>
  <si>
    <t>Valores de referência para custos ambientais</t>
  </si>
  <si>
    <t>Custos ambientais</t>
  </si>
  <si>
    <t>α [minimo]</t>
  </si>
  <si>
    <t>α [máximo]</t>
  </si>
  <si>
    <t>ANEXO IX – DEPRECIAÇÃO</t>
  </si>
  <si>
    <t>IX.a. Depreciação de veículos</t>
  </si>
  <si>
    <t>IX.a.1</t>
  </si>
  <si>
    <t>Valores de referência para vida útil e valor residual por tipo de veículo</t>
  </si>
  <si>
    <t>Vida Útil (Anos)</t>
  </si>
  <si>
    <t>Valor Residual (%)</t>
  </si>
  <si>
    <t>IX.a.2</t>
  </si>
  <si>
    <r>
      <rPr>
        <b/>
        <i/>
        <sz val="11"/>
        <rFont val="Calibri"/>
        <family val="2"/>
        <scheme val="minor"/>
      </rPr>
      <t>Fatores anuais de depreciação de veículos (λ</t>
    </r>
    <r>
      <rPr>
        <b/>
        <i/>
        <sz val="8"/>
        <rFont val="Calibri"/>
        <family val="2"/>
      </rPr>
      <t>z</t>
    </r>
    <r>
      <rPr>
        <b/>
        <i/>
        <sz val="11"/>
        <rFont val="Calibri"/>
        <family val="2"/>
      </rPr>
      <t>^[t])</t>
    </r>
  </si>
  <si>
    <t>Faixa etária (t) anos</t>
  </si>
  <si>
    <t>Microônibus e Miniônibus</t>
  </si>
  <si>
    <t>Midiônibus e Básico</t>
  </si>
  <si>
    <t>Padron</t>
  </si>
  <si>
    <t>Articulado e Biarticulado</t>
  </si>
  <si>
    <t>-</t>
  </si>
  <si>
    <t>&gt;</t>
  </si>
  <si>
    <t>IX.a.3</t>
  </si>
  <si>
    <t>Número de veículos por classe e idade</t>
  </si>
  <si>
    <t>IX.a.4</t>
  </si>
  <si>
    <t>Depreciação dos veículos - etapa de cálculo</t>
  </si>
  <si>
    <t>λz</t>
  </si>
  <si>
    <t>IX.a.5</t>
  </si>
  <si>
    <t>Depreciação dos veículos</t>
  </si>
  <si>
    <t>DVE</t>
  </si>
  <si>
    <t>IX.b. Depreciação de edificações e equipamentos e mobiliário de garagem</t>
  </si>
  <si>
    <t>IX.b.1</t>
  </si>
  <si>
    <t>Valores de referência para vida útil e valor residual das edificações e equipamentos de garagem</t>
  </si>
  <si>
    <t xml:space="preserve">Edificações </t>
  </si>
  <si>
    <t>Equipamentos de garagem</t>
  </si>
  <si>
    <t>IX.b.2</t>
  </si>
  <si>
    <t>Coeficiente de depreciação das edificações (ϖ)</t>
  </si>
  <si>
    <t>ϖ=</t>
  </si>
  <si>
    <t>IX.b.3</t>
  </si>
  <si>
    <t>Coeficiente de depreciação dos equipamentos (τ)</t>
  </si>
  <si>
    <t>τ=</t>
  </si>
  <si>
    <t>IX.b.4</t>
  </si>
  <si>
    <t>Valores de referência para vida útil dos equipamentos de bilhetagem e ITS</t>
  </si>
  <si>
    <t>Equip. Bilhetagem e ITS</t>
  </si>
  <si>
    <t>IX.b.5</t>
  </si>
  <si>
    <r>
      <rPr>
        <b/>
        <i/>
        <sz val="11"/>
        <rFont val="Calibri"/>
        <family val="2"/>
        <scheme val="minor"/>
      </rPr>
      <t>Coeficiente de depreciação dos equipamentos de bilhetagem e ITS (</t>
    </r>
    <r>
      <rPr>
        <b/>
        <sz val="11"/>
        <rFont val="Calibri"/>
        <family val="2"/>
      </rPr>
      <t>χ</t>
    </r>
    <r>
      <rPr>
        <b/>
        <i/>
        <sz val="11"/>
        <rFont val="Calibri"/>
        <family val="2"/>
      </rPr>
      <t>)</t>
    </r>
  </si>
  <si>
    <t>χ=</t>
  </si>
  <si>
    <t>IX.b.6</t>
  </si>
  <si>
    <t>Valores de referência para vida útil e valor residual dos veículos de apoio</t>
  </si>
  <si>
    <t>Veículos de apoio</t>
  </si>
  <si>
    <t xml:space="preserve">Valor Residual </t>
  </si>
  <si>
    <t>ANEXO X – REMUNERAÇÃO DO CAPITAL IMOBILIZADO</t>
  </si>
  <si>
    <t>X.a</t>
  </si>
  <si>
    <t>Remuneração do capital imobilizado em veículos</t>
  </si>
  <si>
    <t>X.a.1</t>
  </si>
  <si>
    <t>X.a.2</t>
  </si>
  <si>
    <t>κz [t]</t>
  </si>
  <si>
    <t>X.a.3</t>
  </si>
  <si>
    <t>Remuneração dos veículos - etapa de cálculo</t>
  </si>
  <si>
    <t>X.a.4</t>
  </si>
  <si>
    <t>X.a.5</t>
  </si>
  <si>
    <t>Remuneração dos veículos</t>
  </si>
  <si>
    <t>RVE</t>
  </si>
  <si>
    <t>X.b.</t>
  </si>
  <si>
    <t>Remuneração do capital imobilizado em terrenos, edificações e equipamentos de garagem</t>
  </si>
  <si>
    <t>X.b.1.</t>
  </si>
  <si>
    <t>Coeficientes de remuneração do capital</t>
  </si>
  <si>
    <t>Coeficiente</t>
  </si>
  <si>
    <t xml:space="preserve">Valor </t>
  </si>
  <si>
    <t>coeficiente de remuneração anual do capital imobilizado em terrenos</t>
  </si>
  <si>
    <t>r</t>
  </si>
  <si>
    <t>coeficiente de remuneração anual do capital imobilizado em edificações</t>
  </si>
  <si>
    <t>ε</t>
  </si>
  <si>
    <t>coeficiente de remuneração anual do capital imobilizado em equipamentos e mobiliário de garagem</t>
  </si>
  <si>
    <t>η</t>
  </si>
  <si>
    <t>X.b.2.</t>
  </si>
  <si>
    <t>Remuneração do capital imobilizado emTerrenos, edificações e equipamentos de garagem (RTE)</t>
  </si>
  <si>
    <t>RTE =</t>
  </si>
  <si>
    <t>X.c.</t>
  </si>
  <si>
    <t>Remuneração do capital imobilizado em equipamentos de bilhetagem e ITS</t>
  </si>
  <si>
    <t>X.c.1</t>
  </si>
  <si>
    <t>Fator de remuneração dos equipamentos de bilhetagem e ITS (FRE)</t>
  </si>
  <si>
    <t>FRE</t>
  </si>
  <si>
    <t>X.d.</t>
  </si>
  <si>
    <t>Remuneração do capital imobilizado em veículos de apoio</t>
  </si>
  <si>
    <t>X.d.1</t>
  </si>
  <si>
    <t>fator de remuneração de veículos de apoio (FRV)</t>
  </si>
  <si>
    <t>FRV</t>
  </si>
  <si>
    <t>x-a.</t>
  </si>
  <si>
    <t>dados de entrada</t>
  </si>
  <si>
    <t>VUI</t>
  </si>
  <si>
    <t>TRI</t>
  </si>
  <si>
    <t>x-b.</t>
  </si>
  <si>
    <t>Fator de remuneração dos equipamentos de bilhetagem e ITS</t>
  </si>
  <si>
    <t>FRI</t>
  </si>
  <si>
    <t>X.e.</t>
  </si>
  <si>
    <t>Remuneração do capital imobilizado em infraestrutura</t>
  </si>
  <si>
    <t>X.e.1</t>
  </si>
  <si>
    <t>Fator de remuneração da infraestrutura (FRI)</t>
  </si>
  <si>
    <t>ANEXO XII – FATORES DE UTILIZAÇÃO DE PESSOAL DE OPERAÇÃO E ENCARGOS SOCIAIS</t>
  </si>
  <si>
    <t>XII.a</t>
  </si>
  <si>
    <t>Tabela de referência para o cálculo do Fator de Utilização de motoristas e cobradores</t>
  </si>
  <si>
    <t>Jornada de Trabalho Comumente Utilizadas</t>
  </si>
  <si>
    <t>Duração Equivalente da Operação - Dia útil</t>
  </si>
  <si>
    <t>XII.b</t>
  </si>
  <si>
    <t>Tabela de referência para o cálculo do Fator de Utilização Física de motoristas e cobradores</t>
  </si>
  <si>
    <t>ANEXO XIII – MÉTODO PARA CÁLCULO DAS DESPESAS COM PESSOAL DE MANUTENÇÃO, ADMINISTRATIVO E DIRETORIA</t>
  </si>
  <si>
    <t>XIII.a</t>
  </si>
  <si>
    <t>Perecentual de referência inclidente sobre despesas DMA</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</si>
  <si>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</si>
  <si>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</si>
  <si>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Faixa</t>
  </si>
  <si>
    <t>(%)</t>
  </si>
  <si>
    <t>10 a 22</t>
  </si>
  <si>
    <t>23 a 45</t>
  </si>
  <si>
    <t>46 a 78</t>
  </si>
  <si>
    <t>79 a 121</t>
  </si>
  <si>
    <t>122 a 174</t>
  </si>
  <si>
    <t>ANEXO XV – MÉTODO DE CÁLCULO DO FATOR DE RISCO</t>
  </si>
  <si>
    <t>XV</t>
  </si>
  <si>
    <t>Deseja calcular o coeficiente de remuneração da prestação de serviço (marcar X):</t>
  </si>
  <si>
    <t>Metodologia simplificada</t>
  </si>
  <si>
    <t>(ir para o item XV.a)</t>
  </si>
  <si>
    <t>Metodologia detalhada</t>
  </si>
  <si>
    <t>(ir para o item XV.d)</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</si>
  <si>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</si>
  <si>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</si>
  <si>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</si>
  <si>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</si>
  <si>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</si>
  <si>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</si>
  <si>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</si>
  <si>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</si>
  <si>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</si>
  <si>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</si>
  <si>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</si>
  <si>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</si>
  <si>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Risco Médio</t>
  </si>
  <si>
    <t>Risco Alto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</si>
  <si>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</si>
  <si>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</si>
  <si>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</si>
  <si>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</si>
  <si>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</si>
  <si>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</si>
  <si>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</si>
  <si>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</si>
  <si>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</si>
  <si>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Matriz de Riscos e Atribuições</t>
  </si>
  <si>
    <t>Dimensão</t>
  </si>
  <si>
    <t>Descrição do risco</t>
  </si>
  <si>
    <t>Impacto sobre a equação financeira</t>
  </si>
  <si>
    <t>Situações em que não se Aplica</t>
  </si>
  <si>
    <t xml:space="preserve"> Risco Baixo</t>
  </si>
  <si>
    <t>ATRIBUIÇÃO</t>
  </si>
  <si>
    <t xml:space="preserve">Risco 1- Garagens e Infraestrutura </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</si>
  <si>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</si>
  <si>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</si>
  <si>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</si>
  <si>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</si>
  <si>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</si>
  <si>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</si>
  <si>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</si>
  <si>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 xml:space="preserve">Risco 2- Tecnologia e sistemas </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</si>
  <si>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</si>
  <si>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</si>
  <si>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</si>
  <si>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</si>
  <si>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</si>
  <si>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Risco 3- Investimento público vs. Produtividade</t>
  </si>
  <si>
    <t>Riscos Relacionados aos Investimentos Públicos e produtividade</t>
  </si>
  <si>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</si>
  <si>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</si>
  <si>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</si>
  <si>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</si>
  <si>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</si>
  <si>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</si>
  <si>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Risco 4- Certificação ambiental</t>
  </si>
  <si>
    <t>Regulamentação
Ambiental</t>
  </si>
  <si>
    <t>Obtenção da certificação, ISO ou similar, é mais demorada ou enseja maiores custos de implantação do que o previsto.</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</si>
  <si>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</si>
  <si>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</si>
  <si>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</si>
  <si>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</si>
  <si>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Projetos que apresentem exigência de certificação ambiental para todos os bens móveis e imóveis da empresa operadora</t>
  </si>
  <si>
    <t>Risco 5- Mudanças na normatização ambiental</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</si>
  <si>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</si>
  <si>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</si>
  <si>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</si>
  <si>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</si>
  <si>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</si>
  <si>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</si>
  <si>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Risco 6- Risco global de demanda</t>
  </si>
  <si>
    <t>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</si>
  <si>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</si>
  <si>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</si>
  <si>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integralmente remunerados com base em custo (ponderação entre frota disponibilizada e km percorrida), em que a demanda não influencie a remuneração da empresa operadora.</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</si>
  <si>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</si>
  <si>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</si>
  <si>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</si>
  <si>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Risco 7- Gratuidades</t>
  </si>
  <si>
    <t>Gratuidades</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</si>
  <si>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</si>
  <si>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</si>
  <si>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</si>
  <si>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</si>
  <si>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</si>
  <si>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Risco 8- Demanda integrada</t>
  </si>
  <si>
    <t>Perda de receita: dinâmica de sistemas integrados de transportes</t>
  </si>
  <si>
    <t>Aumento da participação dos usuários integrados pode, em casos específicos, gerar queda de receita proporcionalmente maior do que a redução de custos</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</si>
  <si>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</si>
  <si>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</si>
  <si>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</si>
  <si>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Risco 9- Reajuste de tarifas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</si>
  <si>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</si>
  <si>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</si>
  <si>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</si>
  <si>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Não há</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</si>
  <si>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</si>
  <si>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Previsão contratual de sanções para o Poder Concedente por inadimplemento de obrigações contratuais.</t>
  </si>
  <si>
    <t>Inexistência de mecanismos de sanção formal do Poder Público por inadimplemento de obrigações contratuais.</t>
  </si>
  <si>
    <t>Risco 10- Inadimplemento público</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</si>
  <si>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</si>
  <si>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</si>
  <si>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</si>
  <si>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Risco 11- Câmara de compesação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</si>
  <si>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</si>
  <si>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</si>
  <si>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</si>
  <si>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</si>
  <si>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</si>
  <si>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</si>
  <si>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Risco 12- Acidentes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</si>
  <si>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</si>
  <si>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</si>
  <si>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</si>
  <si>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</si>
  <si>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Risco 13- Alteração de padrões técnicos</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</si>
  <si>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</si>
  <si>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</si>
  <si>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</si>
  <si>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</si>
  <si>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</si>
  <si>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Risco 14- Desordem civil</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</si>
  <si>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</si>
  <si>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</si>
  <si>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</si>
  <si>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</si>
  <si>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</si>
  <si>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Risco 15- Salários acima da inflação</t>
  </si>
  <si>
    <t>Questões 
Trabalhistas</t>
  </si>
  <si>
    <t>Elevação nos custos trabalhistas por aumento de salários acima dos índices convencionais de inflação.</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</si>
  <si>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</si>
  <si>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</si>
  <si>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</si>
  <si>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</si>
  <si>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</si>
  <si>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Risco 16- Greve trabalhista</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</si>
  <si>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</si>
  <si>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</si>
  <si>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</si>
  <si>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Risco 17- Alteração significativa da taxa de juros</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</si>
  <si>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</si>
  <si>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</si>
  <si>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</si>
  <si>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</si>
  <si>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</si>
  <si>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Inexistência de previsão contratual atribui a assunção integral deste risco à empresa concessionária.</t>
  </si>
  <si>
    <t>Não se Aplica</t>
  </si>
  <si>
    <t>Risco baixo</t>
  </si>
  <si>
    <t>Risco médio</t>
  </si>
  <si>
    <t>Risco alto</t>
  </si>
  <si>
    <t>XV-e</t>
  </si>
  <si>
    <t>Cálculo dos riscos</t>
  </si>
  <si>
    <t>Incidência</t>
  </si>
  <si>
    <t>Impacto de Evento a 5%</t>
  </si>
  <si>
    <t>Desvio Padrão</t>
  </si>
  <si>
    <t>Variância</t>
  </si>
  <si>
    <t>XV-f</t>
  </si>
  <si>
    <t xml:space="preserve">Definição do Nível de Segurança </t>
  </si>
  <si>
    <t>Nível de Segurança</t>
  </si>
  <si>
    <t>Risco adotado (%)</t>
  </si>
  <si>
    <t>XVI. Cálculo das Despesas Gerais</t>
  </si>
  <si>
    <r>
      <rPr>
        <b/>
        <sz val="10"/>
        <rFont val="Arial"/>
        <family val="2"/>
      </rPr>
      <t>Equipamento de segurança</t>
    </r>
    <r>
      <rPr>
        <sz val="10"/>
        <rFont val="Arial"/>
        <family val="2"/>
      </rPr>
      <t>................................................................</t>
    </r>
  </si>
  <si>
    <t>Material de limpeza.....................................................................</t>
  </si>
  <si>
    <t>Material de escritório...............................................................................</t>
  </si>
  <si>
    <t>Material de consumo de informática............................................................</t>
  </si>
  <si>
    <t>Material de manutenção predial......................................................</t>
  </si>
  <si>
    <t>Total de Material de consumo</t>
  </si>
  <si>
    <t>Despesas médicas obrigatórias</t>
  </si>
  <si>
    <t>Serviço de conservação e manutenção</t>
  </si>
  <si>
    <t>Água e esgoto......................................................................</t>
  </si>
  <si>
    <t>Energia elétrica................................................................................</t>
  </si>
  <si>
    <t>Correios...........................................................................</t>
  </si>
  <si>
    <t>Total de Serviços públicos</t>
  </si>
  <si>
    <t>Telefone................................................................................</t>
  </si>
  <si>
    <t>Rádio........................................................................................</t>
  </si>
  <si>
    <t>Internet...............................................................................</t>
  </si>
  <si>
    <t>Total de Serviço de comunicação</t>
  </si>
  <si>
    <r>
      <rPr>
        <b/>
        <sz val="10"/>
        <rFont val="Arial"/>
        <family val="2"/>
      </rPr>
      <t>Frete e carretos</t>
    </r>
    <r>
      <rPr>
        <sz val="10"/>
        <rFont val="Arial"/>
        <family val="2"/>
      </rPr>
      <t>...................................................................</t>
    </r>
  </si>
  <si>
    <r>
      <rPr>
        <b/>
        <sz val="10"/>
        <rFont val="Arial"/>
        <family val="2"/>
      </rPr>
      <t>Treinamento de pessoal</t>
    </r>
    <r>
      <rPr>
        <sz val="10"/>
        <rFont val="Arial"/>
        <family val="2"/>
      </rPr>
      <t>............................................................................</t>
    </r>
  </si>
  <si>
    <r>
      <rPr>
        <b/>
        <sz val="10"/>
        <rFont val="Arial"/>
        <family val="2"/>
      </rPr>
      <t>Imposto Predial e Territorial Urbano (IPTU)</t>
    </r>
    <r>
      <rPr>
        <sz val="10"/>
        <rFont val="Arial"/>
        <family val="2"/>
      </rPr>
      <t>............................................................................</t>
    </r>
  </si>
  <si>
    <r>
      <rPr>
        <b/>
        <sz val="10"/>
        <rFont val="Arial"/>
        <family val="2"/>
      </rPr>
      <t>Livros e periódicos</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</si>
  <si>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</si>
  <si>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</si>
  <si>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lavagem de veículos.................................</t>
  </si>
  <si>
    <t>Combustível para veículos de apoio .......................</t>
  </si>
  <si>
    <t>Serviços terceirizados de manutenção predial...........................</t>
  </si>
  <si>
    <t>Serviços terceirizados de despachante admnistrativos.........................</t>
  </si>
  <si>
    <t>Serviços terceirizados na área contábil...................................</t>
  </si>
  <si>
    <t>Serviços terceirizados na área de medicina do trabalho....................</t>
  </si>
  <si>
    <t>Serviços terceirizados na área jurídica..................................</t>
  </si>
  <si>
    <t>Serviços terceirizados na área de informática............................</t>
  </si>
  <si>
    <t>Serviços terceirizados na área de recursos humanos..................</t>
  </si>
  <si>
    <t>Total de Serviço terceirizados</t>
  </si>
  <si>
    <t>.</t>
  </si>
  <si>
    <r>
      <rPr>
        <b/>
        <sz val="10"/>
        <rFont val="Arial"/>
        <family val="2"/>
      </rPr>
      <t>Outros</t>
    </r>
    <r>
      <rPr>
        <sz val="10"/>
        <rFont val="Arial"/>
        <family val="2"/>
      </rPr>
      <t>..........................................................................................</t>
    </r>
  </si>
  <si>
    <t>Despesas Gerais Mensal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</si>
</sst>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R$&quot;\ #,##0;\-&quot;R$&quot;\ #,##0"/>
    <numFmt numFmtId="7" formatCode="&quot;R$&quot;\ #,##0.00;\-&quot;R$&quot;\ #,##0.00"/>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 #,##0_-;\-* #,##0_-;_-* &quot;-&quot;??_-;_-@_-"/>
    <numFmt numFmtId="167" formatCode="#,##0.0"/>
    <numFmt numFmtId="168" formatCode="#,##0.00000;\-#,##0.00000"/>
    <numFmt numFmtId="169" formatCode="#,##0.0000;\-#,##0.0000"/>
    <numFmt numFmtId="170" formatCode="0.000"/>
    <numFmt numFmtId="171" formatCode="h:mm;@"/>
    <numFmt numFmtId="172" formatCode="0.0%"/>
    <numFmt numFmtId="173" formatCode="#,##0.00000_ ;\-#,##0.00000\ "/>
    <numFmt numFmtId="174" formatCode="0.00000"/>
    <numFmt numFmtId="175" formatCode="#,##0_ ;\-#,##0\ "/>
    <numFmt numFmtId="176" formatCode="#,##0.000000_ ;\-#,##0.000000\ "/>
    <numFmt numFmtId="177" formatCode="0.0000000000"/>
    <numFmt numFmtId="178" formatCode="#,##0.00000000_ ;\-#,##0.00000000\ "/>
    <numFmt numFmtId="179" formatCode="#,##0.00_ ;\-#,##0.00\ "/>
    <numFmt numFmtId="180" formatCode="#,##0.00000"/>
    <numFmt numFmtId="181" formatCode="&quot;R$&quot;\ #,##0.00"/>
    <numFmt numFmtId="182" formatCode="_-* #,##0.0000_-;\-* #,##0.0000_-;_-* &quot;-&quot;??_-;_-@_-"/>
    <numFmt numFmtId="183" formatCode="_-* #,##0.00000_-;\-* #,##0.00000_-;_-* &quot;-&quot;??_-;_-@_-"/>
    <numFmt numFmtId="184" formatCode="_-* #,##0.000_-;\-* #,##0.000_-;_-* &quot;-&quot;??_-;_-@_-"/>
    <numFmt numFmtId="185" formatCode="_-* #,##0.000000_-;\-* #,##0.000000_-;_-* &quot;-&quot;??_-;_-@_-"/>
    <numFmt numFmtId="186" formatCode="0.0000"/>
    <numFmt numFmtId="187" formatCode="#,##0.0000"/>
  </numFmts>
  <fonts count="90">
    <font>
      <sz val="11"/>
      <color theme="1"/>
      <name val="Calibri"/>
      <charset val="134"/>
      <scheme val="minor"/>
    </font>
    <font>
      <sz val="10"/>
      <name val="Arial"/>
      <family val="2"/>
    </font>
    <font>
      <b/>
      <i/>
      <sz val="11"/>
      <name val="Calibri"/>
      <family val="2"/>
      <scheme val="minor"/>
    </font>
    <font>
      <b/>
      <sz val="11"/>
      <name val="Calibri"/>
      <family val="2"/>
      <scheme val="minor"/>
    </font>
    <font>
      <sz val="11"/>
      <name val="Calibri"/>
      <family val="2"/>
      <scheme val="minor"/>
    </font>
    <font>
      <b/>
      <sz val="10"/>
      <name val="Arial"/>
      <family val="2"/>
    </font>
    <font>
      <i/>
      <sz val="11"/>
      <name val="Calibri"/>
      <family val="2"/>
      <scheme val="minor"/>
    </font>
    <font>
      <i/>
      <sz val="10"/>
      <name val="Arial"/>
      <family val="2"/>
    </font>
    <font>
      <sz val="9"/>
      <color rgb="FF000000"/>
      <name val="Calibri"/>
      <family val="2"/>
      <scheme val="minor"/>
    </font>
    <font>
      <b/>
      <sz val="11"/>
      <color theme="0"/>
      <name val="Calibri"/>
      <family val="2"/>
      <scheme val="minor"/>
    </font>
    <font>
      <b/>
      <sz val="11"/>
      <color theme="1"/>
      <name val="Calibri"/>
      <family val="2"/>
      <scheme val="minor"/>
    </font>
    <font>
      <sz val="10"/>
      <color rgb="FFFF0000"/>
      <name val="Arial"/>
      <family val="2"/>
    </font>
    <font>
      <sz val="10"/>
      <color theme="0"/>
      <name val="Arial"/>
      <family val="2"/>
    </font>
    <font>
      <b/>
      <sz val="9"/>
      <color rgb="FF000000"/>
      <name val="Calibri"/>
      <family val="2"/>
      <scheme val="minor"/>
    </font>
    <font>
      <sz val="9"/>
      <color theme="0"/>
      <name val="Calibri"/>
      <family val="2"/>
      <scheme val="minor"/>
    </font>
    <font>
      <b/>
      <i/>
      <sz val="10"/>
      <name val="Calibri"/>
      <family val="2"/>
      <scheme val="minor"/>
    </font>
    <font>
      <b/>
      <sz val="8"/>
      <name val="Arial"/>
      <family val="2"/>
    </font>
    <font>
      <b/>
      <sz val="12"/>
      <name val="Arial"/>
      <family val="2"/>
    </font>
    <font>
      <sz val="7"/>
      <name val="Arial"/>
      <family val="2"/>
    </font>
    <font>
      <sz val="10"/>
      <color theme="1"/>
      <name val="Arial"/>
      <family val="2"/>
    </font>
    <font>
      <i/>
      <sz val="11"/>
      <color theme="1"/>
      <name val="Calibri"/>
      <family val="2"/>
      <scheme val="minor"/>
    </font>
    <font>
      <sz val="11"/>
      <color theme="0"/>
      <name val="Calibri"/>
      <family val="2"/>
      <scheme val="minor"/>
    </font>
    <font>
      <i/>
      <sz val="10"/>
      <color rgb="FFFF0000"/>
      <name val="Arial"/>
      <family val="2"/>
    </font>
    <font>
      <b/>
      <sz val="12"/>
      <name val="Times New Roman"/>
      <family val="1"/>
    </font>
    <font>
      <b/>
      <sz val="12"/>
      <color theme="0"/>
      <name val="Times New Roman"/>
      <family val="1"/>
    </font>
    <font>
      <b/>
      <sz val="12"/>
      <color rgb="FFFFFFFF"/>
      <name val="Times New Roman"/>
      <family val="1"/>
    </font>
    <font>
      <b/>
      <sz val="12"/>
      <name val="Calibri"/>
      <family val="2"/>
      <scheme val="minor"/>
    </font>
    <font>
      <b/>
      <i/>
      <sz val="11"/>
      <color theme="0"/>
      <name val="Calibri"/>
      <family val="2"/>
      <scheme val="minor"/>
    </font>
    <font>
      <b/>
      <sz val="12"/>
      <color theme="0"/>
      <name val="Calibri"/>
      <family val="2"/>
      <scheme val="minor"/>
    </font>
    <font>
      <b/>
      <sz val="12"/>
      <color rgb="FFFFFFFF"/>
      <name val="Calibri"/>
      <family val="2"/>
      <scheme val="minor"/>
    </font>
    <font>
      <b/>
      <i/>
      <sz val="12"/>
      <color theme="0"/>
      <name val="Symbol"/>
      <family val="1"/>
      <charset val="2"/>
    </font>
    <font>
      <b/>
      <sz val="12"/>
      <color theme="1"/>
      <name val="Calibri"/>
      <family val="2"/>
      <scheme val="minor"/>
    </font>
    <font>
      <b/>
      <i/>
      <sz val="12"/>
      <color theme="0"/>
      <name val="Times New Roman"/>
      <family val="1"/>
    </font>
    <font>
      <b/>
      <sz val="9"/>
      <color theme="0"/>
      <name val="Calibri"/>
      <family val="2"/>
      <scheme val="minor"/>
    </font>
    <font>
      <b/>
      <sz val="18"/>
      <name val="Calibri"/>
      <family val="2"/>
      <scheme val="minor"/>
    </font>
    <font>
      <b/>
      <sz val="12"/>
      <color indexed="9"/>
      <name val="Calibri"/>
      <family val="2"/>
      <scheme val="minor"/>
    </font>
    <font>
      <b/>
      <i/>
      <sz val="16"/>
      <color theme="0"/>
      <name val="Calibri"/>
      <family val="2"/>
      <scheme val="minor"/>
    </font>
    <font>
      <b/>
      <sz val="16"/>
      <color theme="1"/>
      <name val="Calibri"/>
      <family val="2"/>
      <scheme val="minor"/>
    </font>
    <font>
      <sz val="10"/>
      <name val="Calibri"/>
      <family val="2"/>
      <scheme val="minor"/>
    </font>
    <font>
      <sz val="12"/>
      <name val="Calibri"/>
      <family val="2"/>
      <scheme val="minor"/>
    </font>
    <font>
      <b/>
      <sz val="12"/>
      <color theme="0"/>
      <name val="Calibri"/>
      <family val="2"/>
    </font>
    <font>
      <b/>
      <i/>
      <sz val="12"/>
      <color indexed="9"/>
      <name val="Calibri"/>
      <family val="2"/>
    </font>
    <font>
      <b/>
      <i/>
      <sz val="12"/>
      <color theme="0"/>
      <name val="Calibri"/>
      <family val="2"/>
      <scheme val="minor"/>
    </font>
    <font>
      <b/>
      <i/>
      <sz val="11"/>
      <name val="Calibri"/>
      <family val="2"/>
    </font>
    <font>
      <b/>
      <i/>
      <sz val="12"/>
      <color rgb="FFFFFFFF"/>
      <name val="Calibri"/>
      <family val="2"/>
      <scheme val="minor"/>
    </font>
    <font>
      <sz val="12"/>
      <name val="Arial"/>
      <family val="2"/>
    </font>
    <font>
      <b/>
      <vertAlign val="superscript"/>
      <sz val="12"/>
      <color theme="0"/>
      <name val="Arial"/>
      <family val="2"/>
    </font>
    <font>
      <sz val="10"/>
      <color theme="0"/>
      <name val="Calibri"/>
      <family val="2"/>
      <scheme val="minor"/>
    </font>
    <font>
      <sz val="10"/>
      <color rgb="FFFF0000"/>
      <name val="Calibri"/>
      <family val="2"/>
      <scheme val="minor"/>
    </font>
    <font>
      <b/>
      <sz val="10"/>
      <name val="Calibri"/>
      <family val="2"/>
      <scheme val="minor"/>
    </font>
    <font>
      <b/>
      <sz val="10"/>
      <color theme="0"/>
      <name val="Calibri"/>
      <family val="2"/>
      <scheme val="minor"/>
    </font>
    <font>
      <b/>
      <i/>
      <sz val="10"/>
      <name val="Arial"/>
      <family val="2"/>
    </font>
    <font>
      <b/>
      <sz val="10"/>
      <color theme="0"/>
      <name val="Arial"/>
      <family val="2"/>
    </font>
    <font>
      <b/>
      <sz val="10"/>
      <color rgb="FFFF0000"/>
      <name val="Arial"/>
      <family val="2"/>
    </font>
    <font>
      <b/>
      <sz val="16"/>
      <color theme="0"/>
      <name val="Calibri"/>
      <family val="2"/>
      <scheme val="minor"/>
    </font>
    <font>
      <b/>
      <sz val="11"/>
      <name val="Calibri"/>
      <family val="2"/>
    </font>
    <font>
      <b/>
      <i/>
      <sz val="16"/>
      <name val="Calibri"/>
      <family val="2"/>
      <scheme val="minor"/>
    </font>
    <font>
      <b/>
      <sz val="16"/>
      <name val="Calibri"/>
      <family val="2"/>
      <scheme val="minor"/>
    </font>
    <font>
      <i/>
      <sz val="11"/>
      <name val="Calibri"/>
      <family val="2"/>
    </font>
    <font>
      <b/>
      <i/>
      <sz val="11"/>
      <color theme="1"/>
      <name val="Calibri"/>
      <family val="2"/>
      <scheme val="minor"/>
    </font>
    <font>
      <sz val="12"/>
      <name val="Calibri"/>
      <family val="2"/>
    </font>
    <font>
      <b/>
      <i/>
      <sz val="10"/>
      <name val="Calibri"/>
      <family val="2"/>
    </font>
    <font>
      <sz val="10"/>
      <color theme="1"/>
      <name val="Calibri"/>
      <family val="2"/>
      <scheme val="minor"/>
    </font>
    <font>
      <i/>
      <sz val="12"/>
      <name val="Calibri"/>
      <family val="2"/>
      <scheme val="minor"/>
    </font>
    <font>
      <b/>
      <sz val="12"/>
      <color rgb="FFFF0000"/>
      <name val="Calibri"/>
      <family val="2"/>
      <scheme val="minor"/>
    </font>
    <font>
      <sz val="11"/>
      <color indexed="8"/>
      <name val="Calibri"/>
      <family val="2"/>
      <scheme val="minor"/>
    </font>
    <font>
      <b/>
      <sz val="12"/>
      <color indexed="9"/>
      <name val="Calibri"/>
      <family val="2"/>
    </font>
    <font>
      <b/>
      <i/>
      <sz val="12"/>
      <color indexed="9"/>
      <name val="Times New Roman"/>
      <family val="1"/>
    </font>
    <font>
      <b/>
      <i/>
      <sz val="8"/>
      <name val="Calibri"/>
      <family val="2"/>
    </font>
    <font>
      <i/>
      <sz val="8"/>
      <color indexed="8"/>
      <name val="Calibri"/>
      <family val="2"/>
    </font>
    <font>
      <b/>
      <sz val="8"/>
      <color indexed="9"/>
      <name val="Calibri"/>
      <family val="2"/>
    </font>
    <font>
      <b/>
      <sz val="11"/>
      <color indexed="9"/>
      <name val="Calibri"/>
      <family val="2"/>
    </font>
    <font>
      <b/>
      <sz val="9"/>
      <color indexed="9"/>
      <name val="Calibri"/>
      <family val="2"/>
    </font>
    <font>
      <b/>
      <sz val="10"/>
      <color indexed="9"/>
      <name val="Calibri"/>
      <family val="2"/>
    </font>
    <font>
      <b/>
      <sz val="11"/>
      <color indexed="10"/>
      <name val="Calibri"/>
      <family val="2"/>
    </font>
    <font>
      <b/>
      <i/>
      <vertAlign val="superscript"/>
      <sz val="12"/>
      <color indexed="9"/>
      <name val="Arial"/>
      <family val="2"/>
    </font>
    <font>
      <b/>
      <i/>
      <vertAlign val="subscript"/>
      <sz val="12"/>
      <color indexed="9"/>
      <name val="Arial"/>
      <family val="2"/>
    </font>
    <font>
      <b/>
      <vertAlign val="superscript"/>
      <sz val="12"/>
      <color indexed="9"/>
      <name val="Calibri"/>
      <family val="2"/>
    </font>
    <font>
      <i/>
      <sz val="10"/>
      <name val="Calibri"/>
      <family val="2"/>
    </font>
    <font>
      <sz val="10"/>
      <name val="Calibri"/>
      <family val="2"/>
    </font>
    <font>
      <b/>
      <i/>
      <sz val="10"/>
      <color indexed="10"/>
      <name val="Arial"/>
      <family val="2"/>
    </font>
    <font>
      <i/>
      <sz val="10"/>
      <color indexed="10"/>
      <name val="Arial"/>
      <family val="2"/>
    </font>
    <font>
      <i/>
      <sz val="8"/>
      <name val="Arial"/>
      <family val="2"/>
    </font>
    <font>
      <b/>
      <sz val="10"/>
      <name val="Calibri"/>
      <family val="2"/>
    </font>
    <font>
      <b/>
      <i/>
      <sz val="10"/>
      <color indexed="9"/>
      <name val="Calibri"/>
      <family val="2"/>
    </font>
    <font>
      <b/>
      <i/>
      <sz val="11"/>
      <color indexed="9"/>
      <name val="Calibri"/>
      <family val="2"/>
    </font>
    <font>
      <b/>
      <i/>
      <vertAlign val="subscript"/>
      <sz val="11"/>
      <color indexed="8"/>
      <name val="Calibri"/>
      <family val="2"/>
    </font>
    <font>
      <b/>
      <i/>
      <sz val="11"/>
      <color indexed="8"/>
      <name val="Calibri"/>
      <family val="2"/>
    </font>
    <font>
      <b/>
      <vertAlign val="subscript"/>
      <sz val="11"/>
      <color indexed="8"/>
      <name val="Calibri"/>
      <family val="2"/>
    </font>
    <font>
      <sz val="11"/>
      <color theme="1"/>
      <name val="Calibri"/>
      <family val="2"/>
      <scheme val="minor"/>
    </font>
  </fonts>
  <fills count="2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79995117038483843"/>
        <bgColor indexed="64"/>
      </patternFill>
    </fill>
    <fill>
      <patternFill patternType="solid">
        <fgColor theme="6" tint="0.59999389629810485"/>
        <bgColor indexed="64"/>
      </patternFill>
    </fill>
    <fill>
      <patternFill patternType="solid">
        <fgColor theme="4" tint="0.39994506668294322"/>
        <bgColor indexed="64"/>
      </patternFill>
    </fill>
    <fill>
      <patternFill patternType="solid">
        <fgColor theme="6" tint="-0.499984740745262"/>
        <bgColor indexed="64"/>
      </patternFill>
    </fill>
    <fill>
      <patternFill patternType="solid">
        <fgColor rgb="FFC0C0C0"/>
        <bgColor indexed="64"/>
      </patternFill>
    </fill>
    <fill>
      <patternFill patternType="solid">
        <fgColor theme="9" tint="0.39994506668294322"/>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39994506668294322"/>
        <bgColor indexed="64"/>
      </patternFill>
    </fill>
    <fill>
      <patternFill patternType="solid">
        <fgColor theme="3" tint="0.39994506668294322"/>
        <bgColor indexed="64"/>
      </patternFill>
    </fill>
    <fill>
      <patternFill patternType="solid">
        <fgColor rgb="FF002060"/>
        <bgColor indexed="64"/>
      </patternFill>
    </fill>
    <fill>
      <patternFill patternType="solid">
        <fgColor theme="4" tint="-0.249977111117893"/>
        <bgColor indexed="64"/>
      </patternFill>
    </fill>
    <fill>
      <patternFill patternType="solid">
        <fgColor theme="6" tint="0.79995117038483843"/>
        <bgColor indexed="64"/>
      </patternFill>
    </fill>
    <fill>
      <patternFill patternType="solid">
        <fgColor theme="4"/>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8" tint="0.79995117038483843"/>
        <bgColor indexed="64"/>
      </patternFill>
    </fill>
    <fill>
      <patternFill patternType="solid">
        <fgColor theme="0" tint="-0.34998626667073579"/>
        <bgColor indexed="64"/>
      </patternFill>
    </fill>
    <fill>
      <patternFill patternType="solid">
        <fgColor theme="1"/>
        <bgColor indexed="64"/>
      </patternFill>
    </fill>
    <fill>
      <patternFill patternType="solid">
        <fgColor theme="9" tint="-0.249977111117893"/>
        <bgColor indexed="64"/>
      </patternFill>
    </fill>
    <fill>
      <patternFill patternType="solid">
        <fgColor theme="4" tint="0.79995117038483843"/>
        <bgColor indexed="64"/>
      </patternFill>
    </fill>
  </fills>
  <borders count="6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3">
    <xf numFmtId="0" fontId="0" fillId="0" borderId="0"/>
    <xf numFmtId="164" fontId="1" fillId="0" borderId="0" applyFont="0" applyFill="0" applyBorder="0" applyAlignment="0" applyProtection="0"/>
    <xf numFmtId="0" fontId="1" fillId="0" borderId="0"/>
    <xf numFmtId="0" fontId="89" fillId="0" borderId="0"/>
    <xf numFmtId="0" fontId="1" fillId="0" borderId="0"/>
    <xf numFmtId="0" fontId="89" fillId="0" borderId="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65" fillId="0" borderId="0" applyFont="0" applyFill="0" applyBorder="0" applyAlignment="0" applyProtection="0"/>
    <xf numFmtId="165" fontId="1" fillId="0" borderId="0" applyFont="0" applyFill="0" applyBorder="0" applyAlignment="0" applyProtection="0"/>
  </cellStyleXfs>
  <cellXfs count="860">
    <xf numFmtId="0" fontId="0" fillId="0" borderId="0" xfId="0"/>
    <xf numFmtId="0" fontId="1" fillId="0" borderId="0" xfId="2"/>
    <xf numFmtId="0" fontId="2" fillId="0" borderId="0" xfId="4" applyFont="1" applyAlignment="1">
      <alignment horizontal="left" vertical="center"/>
    </xf>
    <xf numFmtId="0" fontId="4" fillId="0" borderId="3" xfId="4" applyFont="1" applyBorder="1"/>
    <xf numFmtId="0" fontId="3" fillId="0" borderId="4" xfId="4" applyFont="1" applyBorder="1" applyAlignment="1">
      <alignment horizontal="center"/>
    </xf>
    <xf numFmtId="0" fontId="5" fillId="3" borderId="0" xfId="2" applyFont="1" applyFill="1"/>
    <xf numFmtId="164" fontId="1" fillId="4" borderId="5" xfId="1" applyFont="1" applyFill="1" applyBorder="1" applyProtection="1">
      <protection locked="0"/>
    </xf>
    <xf numFmtId="0" fontId="4" fillId="0" borderId="6" xfId="4" applyFont="1" applyBorder="1"/>
    <xf numFmtId="166" fontId="89" fillId="4" borderId="5" xfId="3" applyNumberFormat="1" applyFill="1" applyBorder="1" applyAlignment="1">
      <alignment horizontal="center" vertical="center"/>
    </xf>
    <xf numFmtId="0" fontId="6" fillId="0" borderId="0" xfId="4" applyFont="1" applyAlignment="1">
      <alignment vertical="center"/>
    </xf>
    <xf numFmtId="0" fontId="1" fillId="3" borderId="0" xfId="2" applyFill="1"/>
    <xf numFmtId="164" fontId="1" fillId="3" borderId="0" xfId="1" applyFont="1" applyFill="1" applyProtection="1"/>
    <xf numFmtId="39" fontId="0" fillId="5" borderId="5" xfId="11" applyNumberFormat="1" applyFont="1" applyFill="1" applyBorder="1" applyAlignment="1" applyProtection="1">
      <alignment horizontal="center" vertical="center"/>
    </xf>
    <xf numFmtId="0" fontId="7" fillId="3" borderId="0" xfId="2" applyFont="1" applyFill="1" applyAlignment="1">
      <alignment horizontal="left"/>
    </xf>
    <xf numFmtId="39" fontId="0" fillId="6" borderId="5" xfId="11" applyNumberFormat="1" applyFont="1" applyFill="1" applyBorder="1" applyAlignment="1" applyProtection="1">
      <alignment horizontal="center" vertical="center"/>
    </xf>
    <xf numFmtId="0" fontId="7" fillId="3" borderId="0" xfId="2" applyFont="1" applyFill="1"/>
    <xf numFmtId="0" fontId="4" fillId="0" borderId="7" xfId="4" applyFont="1" applyBorder="1"/>
    <xf numFmtId="0" fontId="4" fillId="0" borderId="8" xfId="4" applyFont="1" applyBorder="1"/>
    <xf numFmtId="0" fontId="5" fillId="3" borderId="0" xfId="2" applyFont="1" applyFill="1" applyAlignment="1">
      <alignment horizontal="right"/>
    </xf>
    <xf numFmtId="164" fontId="1" fillId="6" borderId="5" xfId="1" applyFont="1" applyFill="1" applyBorder="1" applyProtection="1"/>
    <xf numFmtId="0" fontId="1" fillId="3" borderId="0" xfId="2" applyFill="1" applyAlignment="1">
      <alignment horizontal="right"/>
    </xf>
    <xf numFmtId="0" fontId="5" fillId="0" borderId="5" xfId="2" applyFont="1" applyBorder="1" applyAlignment="1">
      <alignment horizontal="right"/>
    </xf>
    <xf numFmtId="164" fontId="5" fillId="6" borderId="5" xfId="1" applyFont="1" applyFill="1" applyBorder="1" applyProtection="1"/>
    <xf numFmtId="0" fontId="4" fillId="0" borderId="10" xfId="4" applyFont="1" applyBorder="1"/>
    <xf numFmtId="0" fontId="4" fillId="0" borderId="11" xfId="4" applyFont="1" applyBorder="1"/>
    <xf numFmtId="0" fontId="4" fillId="0" borderId="12" xfId="4" applyFont="1" applyBorder="1"/>
    <xf numFmtId="0" fontId="1" fillId="0" borderId="0" xfId="2" applyProtection="1">
      <protection locked="0"/>
    </xf>
    <xf numFmtId="0" fontId="1" fillId="0" borderId="0" xfId="4"/>
    <xf numFmtId="0" fontId="5" fillId="0" borderId="0" xfId="2" applyFont="1" applyAlignment="1">
      <alignment horizontal="left" vertical="center"/>
    </xf>
    <xf numFmtId="0" fontId="2" fillId="0" borderId="0" xfId="4" applyFont="1" applyAlignment="1">
      <alignment horizontal="right" vertical="center"/>
    </xf>
    <xf numFmtId="0" fontId="2" fillId="0" borderId="0" xfId="4" applyFont="1"/>
    <xf numFmtId="0" fontId="9" fillId="7" borderId="5" xfId="4" applyFont="1" applyFill="1" applyBorder="1" applyAlignment="1">
      <alignment horizontal="center"/>
    </xf>
    <xf numFmtId="39" fontId="0" fillId="5" borderId="5" xfId="11" applyNumberFormat="1" applyFont="1" applyFill="1" applyBorder="1" applyAlignment="1">
      <alignment horizontal="center" vertical="center"/>
    </xf>
    <xf numFmtId="39" fontId="0" fillId="6" borderId="5" xfId="11" applyNumberFormat="1" applyFont="1" applyFill="1" applyBorder="1" applyAlignment="1">
      <alignment horizontal="center" vertical="center"/>
    </xf>
    <xf numFmtId="0" fontId="11" fillId="0" borderId="0" xfId="4" applyFont="1"/>
    <xf numFmtId="0" fontId="12" fillId="0" borderId="0" xfId="4" applyFont="1"/>
    <xf numFmtId="0" fontId="1" fillId="0" borderId="0" xfId="4" applyAlignment="1">
      <alignment horizontal="center" vertical="center"/>
    </xf>
    <xf numFmtId="0" fontId="13" fillId="8" borderId="5" xfId="4" applyFont="1" applyFill="1" applyBorder="1" applyAlignment="1">
      <alignment horizontal="center" vertical="center"/>
    </xf>
    <xf numFmtId="0" fontId="13" fillId="8" borderId="5" xfId="4" applyFont="1" applyFill="1" applyBorder="1" applyAlignment="1">
      <alignment horizontal="center" vertical="center" wrapText="1"/>
    </xf>
    <xf numFmtId="0" fontId="8" fillId="0" borderId="5" xfId="4" applyFont="1" applyBorder="1" applyAlignment="1">
      <alignment horizontal="center" vertical="center" wrapText="1"/>
    </xf>
    <xf numFmtId="0" fontId="8" fillId="0" borderId="13" xfId="4" applyFont="1" applyBorder="1" applyAlignment="1">
      <alignment horizontal="center" vertical="center" wrapText="1"/>
    </xf>
    <xf numFmtId="0" fontId="8" fillId="0" borderId="14" xfId="4" applyFont="1" applyBorder="1" applyAlignment="1">
      <alignment horizontal="center" vertical="center" wrapText="1"/>
    </xf>
    <xf numFmtId="0" fontId="8" fillId="0" borderId="16" xfId="4" applyFont="1" applyBorder="1" applyAlignment="1">
      <alignment horizontal="center" vertical="center" wrapText="1"/>
    </xf>
    <xf numFmtId="0" fontId="8" fillId="0" borderId="0" xfId="4" applyFont="1" applyAlignment="1">
      <alignment horizontal="center" vertical="center" wrapText="1"/>
    </xf>
    <xf numFmtId="0" fontId="14" fillId="0" borderId="0" xfId="4" applyFont="1" applyAlignment="1">
      <alignment horizontal="center" vertical="center" wrapText="1"/>
    </xf>
    <xf numFmtId="0" fontId="12" fillId="0" borderId="0" xfId="4" applyFont="1" applyAlignment="1">
      <alignment horizontal="center" vertical="center"/>
    </xf>
    <xf numFmtId="0" fontId="14" fillId="0" borderId="0" xfId="4" applyFont="1" applyAlignment="1">
      <alignment horizontal="center" vertical="center"/>
    </xf>
    <xf numFmtId="0" fontId="4" fillId="0" borderId="3" xfId="4" applyFont="1" applyBorder="1" applyAlignment="1">
      <alignment horizontal="center" vertical="center"/>
    </xf>
    <xf numFmtId="0" fontId="4" fillId="0" borderId="6" xfId="4" applyFont="1" applyBorder="1" applyAlignment="1">
      <alignment horizontal="center" vertical="center"/>
    </xf>
    <xf numFmtId="0" fontId="4" fillId="0" borderId="7" xfId="4" applyFont="1" applyBorder="1" applyAlignment="1">
      <alignment horizontal="center" vertical="center"/>
    </xf>
    <xf numFmtId="0" fontId="12" fillId="0" borderId="0" xfId="4" applyFont="1" applyAlignment="1">
      <alignment vertical="center"/>
    </xf>
    <xf numFmtId="0" fontId="1" fillId="4" borderId="5" xfId="4" applyFill="1" applyBorder="1" applyAlignment="1">
      <alignment horizontal="center" vertical="center"/>
    </xf>
    <xf numFmtId="0" fontId="8" fillId="4" borderId="5" xfId="4" applyFont="1" applyFill="1" applyBorder="1" applyAlignment="1">
      <alignment horizontal="center" vertical="center" wrapText="1"/>
    </xf>
    <xf numFmtId="0" fontId="1" fillId="0" borderId="0" xfId="4" applyAlignment="1">
      <alignment horizontal="right"/>
    </xf>
    <xf numFmtId="0" fontId="15" fillId="0" borderId="0" xfId="2" applyFont="1" applyAlignment="1">
      <alignment horizontal="left"/>
    </xf>
    <xf numFmtId="0" fontId="15" fillId="4" borderId="5" xfId="2" applyFont="1" applyFill="1" applyBorder="1" applyAlignment="1">
      <alignment horizontal="center" vertical="center" wrapText="1"/>
    </xf>
    <xf numFmtId="10" fontId="17" fillId="0" borderId="6" xfId="8" applyNumberFormat="1" applyFont="1" applyBorder="1" applyAlignment="1" applyProtection="1">
      <alignment horizontal="center" vertical="center"/>
    </xf>
    <xf numFmtId="10" fontId="17" fillId="0" borderId="0" xfId="8" applyNumberFormat="1" applyFont="1" applyBorder="1" applyAlignment="1" applyProtection="1">
      <alignment horizontal="center" vertical="center"/>
    </xf>
    <xf numFmtId="10" fontId="17" fillId="0" borderId="11" xfId="8" applyNumberFormat="1" applyFont="1" applyBorder="1" applyAlignment="1" applyProtection="1">
      <alignment horizontal="center" vertical="center"/>
    </xf>
    <xf numFmtId="2" fontId="3" fillId="5" borderId="5" xfId="9" applyNumberFormat="1" applyFont="1" applyFill="1" applyBorder="1" applyAlignment="1" applyProtection="1">
      <alignment horizontal="center"/>
    </xf>
    <xf numFmtId="169" fontId="10" fillId="6" borderId="5" xfId="11" applyNumberFormat="1" applyFont="1" applyFill="1" applyBorder="1" applyAlignment="1" applyProtection="1">
      <alignment horizontal="center" vertical="center"/>
    </xf>
    <xf numFmtId="0" fontId="19" fillId="0" borderId="0" xfId="4" applyFont="1"/>
    <xf numFmtId="0" fontId="12" fillId="0" borderId="0" xfId="4" applyFont="1" applyAlignment="1">
      <alignment horizontal="center"/>
    </xf>
    <xf numFmtId="9" fontId="12" fillId="0" borderId="0" xfId="4" applyNumberFormat="1" applyFont="1" applyAlignment="1">
      <alignment horizontal="center"/>
    </xf>
    <xf numFmtId="10" fontId="21" fillId="0" borderId="0" xfId="6" applyNumberFormat="1" applyFont="1" applyFill="1" applyBorder="1" applyAlignment="1" applyProtection="1">
      <alignment horizontal="center" vertical="center"/>
    </xf>
    <xf numFmtId="170" fontId="12" fillId="0" borderId="0" xfId="4" applyNumberFormat="1" applyFont="1"/>
    <xf numFmtId="10" fontId="12" fillId="0" borderId="0" xfId="6" applyNumberFormat="1" applyFont="1" applyFill="1" applyBorder="1" applyAlignment="1" applyProtection="1">
      <alignment horizontal="center"/>
    </xf>
    <xf numFmtId="9" fontId="12" fillId="0" borderId="0" xfId="4" applyNumberFormat="1" applyFont="1" applyAlignment="1">
      <alignment vertical="center" wrapText="1"/>
    </xf>
    <xf numFmtId="170" fontId="12" fillId="0" borderId="0" xfId="8" applyNumberFormat="1" applyFont="1" applyFill="1" applyBorder="1" applyAlignment="1" applyProtection="1">
      <alignment horizontal="center"/>
    </xf>
    <xf numFmtId="170" fontId="12" fillId="0" borderId="0" xfId="4" applyNumberFormat="1" applyFont="1" applyAlignment="1">
      <alignment horizontal="center"/>
    </xf>
    <xf numFmtId="9" fontId="19" fillId="0" borderId="0" xfId="4" applyNumberFormat="1" applyFont="1" applyAlignment="1">
      <alignment vertical="center" wrapText="1"/>
    </xf>
    <xf numFmtId="170" fontId="19" fillId="0" borderId="0" xfId="8" applyNumberFormat="1" applyFont="1" applyFill="1" applyBorder="1" applyAlignment="1" applyProtection="1">
      <alignment horizontal="center"/>
    </xf>
    <xf numFmtId="170" fontId="19" fillId="0" borderId="0" xfId="4" applyNumberFormat="1" applyFont="1" applyAlignment="1">
      <alignment horizontal="center"/>
    </xf>
    <xf numFmtId="0" fontId="3" fillId="0" borderId="0" xfId="2" applyFont="1" applyAlignment="1">
      <alignment horizontal="right"/>
    </xf>
    <xf numFmtId="0" fontId="3" fillId="0" borderId="0" xfId="2" applyFont="1"/>
    <xf numFmtId="39" fontId="21" fillId="11" borderId="5" xfId="11" applyNumberFormat="1" applyFont="1" applyFill="1" applyBorder="1" applyAlignment="1">
      <alignment horizontal="center" vertical="center"/>
    </xf>
    <xf numFmtId="0" fontId="3" fillId="2" borderId="1" xfId="2" applyFont="1" applyFill="1" applyBorder="1" applyAlignment="1">
      <alignment horizontal="center" vertical="center"/>
    </xf>
    <xf numFmtId="39" fontId="9" fillId="11" borderId="5" xfId="11" applyNumberFormat="1" applyFont="1" applyFill="1" applyBorder="1" applyAlignment="1">
      <alignment horizontal="center" vertical="center"/>
    </xf>
    <xf numFmtId="0" fontId="4" fillId="0" borderId="3" xfId="2" applyFont="1" applyBorder="1"/>
    <xf numFmtId="10" fontId="0" fillId="5" borderId="5" xfId="6" applyNumberFormat="1" applyFont="1" applyFill="1" applyBorder="1" applyAlignment="1">
      <alignment horizontal="center" vertical="center"/>
    </xf>
    <xf numFmtId="0" fontId="4" fillId="0" borderId="6" xfId="2" applyFont="1" applyBorder="1"/>
    <xf numFmtId="0" fontId="4" fillId="0" borderId="7" xfId="2" applyFont="1" applyBorder="1"/>
    <xf numFmtId="0" fontId="3" fillId="2" borderId="2" xfId="2" applyFont="1" applyFill="1" applyBorder="1" applyAlignment="1">
      <alignment horizontal="center" vertical="center"/>
    </xf>
    <xf numFmtId="0" fontId="3" fillId="2" borderId="9" xfId="2" applyFont="1" applyFill="1" applyBorder="1" applyAlignment="1">
      <alignment horizontal="center" vertical="center"/>
    </xf>
    <xf numFmtId="0" fontId="3" fillId="0" borderId="4" xfId="2" applyFont="1" applyBorder="1" applyAlignment="1">
      <alignment horizontal="center"/>
    </xf>
    <xf numFmtId="0" fontId="4" fillId="0" borderId="10" xfId="2" applyFont="1" applyBorder="1"/>
    <xf numFmtId="0" fontId="6" fillId="0" borderId="0" xfId="2" applyFont="1" applyAlignment="1">
      <alignment vertical="center"/>
    </xf>
    <xf numFmtId="0" fontId="4" fillId="0" borderId="11" xfId="2" applyFont="1" applyBorder="1"/>
    <xf numFmtId="0" fontId="4" fillId="0" borderId="8" xfId="2" applyFont="1" applyBorder="1"/>
    <xf numFmtId="0" fontId="4" fillId="0" borderId="12" xfId="2" applyFont="1" applyBorder="1"/>
    <xf numFmtId="0" fontId="5" fillId="0" borderId="0" xfId="2" applyFont="1"/>
    <xf numFmtId="0" fontId="2" fillId="0" borderId="0" xfId="2" applyFont="1" applyAlignment="1">
      <alignment horizontal="right"/>
    </xf>
    <xf numFmtId="0" fontId="2" fillId="0" borderId="0" xfId="2" applyFont="1"/>
    <xf numFmtId="20" fontId="10" fillId="12" borderId="5" xfId="5" applyNumberFormat="1" applyFont="1" applyFill="1" applyBorder="1" applyAlignment="1">
      <alignment horizontal="center" vertical="center"/>
    </xf>
    <xf numFmtId="171" fontId="10" fillId="12" borderId="19" xfId="5" applyNumberFormat="1" applyFont="1" applyFill="1" applyBorder="1" applyAlignment="1">
      <alignment horizontal="center" vertical="center"/>
    </xf>
    <xf numFmtId="4" fontId="89" fillId="5" borderId="5" xfId="5" applyNumberFormat="1" applyFill="1" applyBorder="1" applyAlignment="1">
      <alignment horizontal="center" vertical="center"/>
    </xf>
    <xf numFmtId="0" fontId="4" fillId="0" borderId="0" xfId="2" applyFont="1"/>
    <xf numFmtId="0" fontId="9" fillId="7" borderId="5" xfId="2" applyFont="1" applyFill="1" applyBorder="1" applyAlignment="1">
      <alignment horizontal="center"/>
    </xf>
    <xf numFmtId="172" fontId="3" fillId="5" borderId="5" xfId="6" applyNumberFormat="1" applyFont="1" applyFill="1" applyBorder="1" applyAlignment="1">
      <alignment horizontal="center"/>
    </xf>
    <xf numFmtId="0" fontId="22" fillId="0" borderId="0" xfId="2" applyFont="1" applyAlignment="1">
      <alignment horizontal="left" vertical="center"/>
    </xf>
    <xf numFmtId="7" fontId="4" fillId="0" borderId="0" xfId="2" applyNumberFormat="1" applyFont="1"/>
    <xf numFmtId="0" fontId="24" fillId="3" borderId="19" xfId="2" applyFont="1" applyFill="1" applyBorder="1" applyAlignment="1">
      <alignment vertical="center" wrapText="1"/>
    </xf>
    <xf numFmtId="2" fontId="26" fillId="5" borderId="19" xfId="2" applyNumberFormat="1" applyFont="1" applyFill="1" applyBorder="1" applyAlignment="1">
      <alignment horizontal="center" vertical="center" wrapText="1"/>
    </xf>
    <xf numFmtId="2" fontId="26" fillId="13" borderId="19" xfId="2" applyNumberFormat="1" applyFont="1" applyFill="1" applyBorder="1" applyAlignment="1">
      <alignment horizontal="center" vertical="center" wrapText="1"/>
    </xf>
    <xf numFmtId="2" fontId="26" fillId="3" borderId="19" xfId="2" applyNumberFormat="1" applyFont="1" applyFill="1" applyBorder="1" applyAlignment="1">
      <alignment horizontal="center" vertical="center" wrapText="1"/>
    </xf>
    <xf numFmtId="0" fontId="27" fillId="10" borderId="5" xfId="2" applyFont="1" applyFill="1" applyBorder="1" applyAlignment="1">
      <alignment horizontal="center"/>
    </xf>
    <xf numFmtId="173" fontId="3" fillId="2" borderId="5" xfId="2" applyNumberFormat="1" applyFont="1" applyFill="1" applyBorder="1" applyAlignment="1">
      <alignment horizontal="center"/>
    </xf>
    <xf numFmtId="0" fontId="9" fillId="14" borderId="5" xfId="2" applyFont="1" applyFill="1" applyBorder="1" applyAlignment="1">
      <alignment horizontal="center"/>
    </xf>
    <xf numFmtId="2" fontId="3" fillId="6" borderId="5" xfId="6" applyNumberFormat="1" applyFont="1" applyFill="1" applyBorder="1" applyAlignment="1">
      <alignment horizontal="center"/>
    </xf>
    <xf numFmtId="0" fontId="9" fillId="15" borderId="5" xfId="2" applyFont="1" applyFill="1" applyBorder="1"/>
    <xf numFmtId="0" fontId="3" fillId="6" borderId="5" xfId="2" applyFont="1" applyFill="1" applyBorder="1"/>
    <xf numFmtId="0" fontId="9" fillId="7" borderId="16" xfId="2" applyFont="1" applyFill="1" applyBorder="1"/>
    <xf numFmtId="9" fontId="3" fillId="12" borderId="5" xfId="6" applyFont="1" applyFill="1" applyBorder="1" applyAlignment="1">
      <alignment horizontal="center"/>
    </xf>
    <xf numFmtId="0" fontId="28" fillId="15" borderId="16" xfId="2" applyFont="1" applyFill="1" applyBorder="1" applyAlignment="1">
      <alignment horizontal="center" vertical="center" wrapText="1"/>
    </xf>
    <xf numFmtId="0" fontId="28" fillId="15" borderId="19" xfId="2" applyFont="1" applyFill="1" applyBorder="1" applyAlignment="1">
      <alignment horizontal="center" vertical="center" wrapText="1"/>
    </xf>
    <xf numFmtId="0" fontId="30" fillId="15" borderId="19" xfId="2" applyFont="1" applyFill="1" applyBorder="1" applyAlignment="1">
      <alignment horizontal="center" vertical="center" wrapText="1"/>
    </xf>
    <xf numFmtId="10" fontId="31" fillId="6" borderId="5" xfId="6" applyNumberFormat="1" applyFont="1" applyFill="1" applyBorder="1" applyAlignment="1">
      <alignment horizontal="left" vertical="center"/>
    </xf>
    <xf numFmtId="0" fontId="32" fillId="15" borderId="19" xfId="2" applyFont="1" applyFill="1" applyBorder="1" applyAlignment="1">
      <alignment horizontal="center" vertical="center" wrapText="1"/>
    </xf>
    <xf numFmtId="0" fontId="28" fillId="7" borderId="16" xfId="2" applyFont="1" applyFill="1" applyBorder="1" applyAlignment="1">
      <alignment horizontal="center" vertical="center" wrapText="1"/>
    </xf>
    <xf numFmtId="0" fontId="28" fillId="7" borderId="19" xfId="2" applyFont="1" applyFill="1" applyBorder="1" applyAlignment="1">
      <alignment horizontal="center" vertical="center" wrapText="1"/>
    </xf>
    <xf numFmtId="0" fontId="30" fillId="7" borderId="19" xfId="2" applyFont="1" applyFill="1" applyBorder="1" applyAlignment="1">
      <alignment horizontal="center" vertical="center" wrapText="1"/>
    </xf>
    <xf numFmtId="10" fontId="26" fillId="12" borderId="5" xfId="6" applyNumberFormat="1" applyFont="1" applyFill="1" applyBorder="1" applyAlignment="1">
      <alignment horizontal="center" vertical="center" wrapText="1"/>
    </xf>
    <xf numFmtId="0" fontId="32" fillId="7" borderId="19" xfId="2" applyFont="1" applyFill="1" applyBorder="1" applyAlignment="1">
      <alignment horizontal="center" vertical="center" wrapText="1"/>
    </xf>
    <xf numFmtId="0" fontId="4" fillId="0" borderId="0" xfId="2" applyFont="1" applyAlignment="1">
      <alignment horizontal="right"/>
    </xf>
    <xf numFmtId="0" fontId="9" fillId="10" borderId="5" xfId="2" applyFont="1" applyFill="1" applyBorder="1" applyAlignment="1">
      <alignment horizontal="center"/>
    </xf>
    <xf numFmtId="7" fontId="3" fillId="2" borderId="5" xfId="2" applyNumberFormat="1" applyFont="1" applyFill="1" applyBorder="1" applyAlignment="1">
      <alignment horizontal="center"/>
    </xf>
    <xf numFmtId="7" fontId="4" fillId="0" borderId="0" xfId="2" applyNumberFormat="1" applyFont="1" applyAlignment="1">
      <alignment horizontal="right"/>
    </xf>
    <xf numFmtId="174" fontId="4" fillId="0" borderId="0" xfId="8" applyNumberFormat="1" applyFont="1"/>
    <xf numFmtId="175" fontId="0" fillId="16" borderId="5" xfId="11" applyNumberFormat="1" applyFont="1" applyFill="1" applyBorder="1" applyAlignment="1">
      <alignment horizontal="center" vertical="center"/>
    </xf>
    <xf numFmtId="9" fontId="0" fillId="16" borderId="16" xfId="8" applyFont="1" applyFill="1" applyBorder="1" applyAlignment="1">
      <alignment horizontal="center" vertical="center"/>
    </xf>
    <xf numFmtId="0" fontId="34" fillId="0" borderId="18" xfId="2" applyFont="1" applyBorder="1" applyAlignment="1">
      <alignment vertical="center" textRotation="90"/>
    </xf>
    <xf numFmtId="0" fontId="20" fillId="0" borderId="0" xfId="3" applyFont="1" applyAlignment="1">
      <alignment horizontal="left"/>
    </xf>
    <xf numFmtId="175" fontId="0" fillId="0" borderId="0" xfId="11" applyNumberFormat="1" applyFont="1" applyFill="1" applyBorder="1" applyAlignment="1">
      <alignment horizontal="center" vertical="center"/>
    </xf>
    <xf numFmtId="9" fontId="0" fillId="0" borderId="0" xfId="8" applyFont="1" applyFill="1" applyBorder="1" applyAlignment="1">
      <alignment horizontal="center" vertical="center"/>
    </xf>
    <xf numFmtId="0" fontId="34" fillId="0" borderId="0" xfId="2" applyFont="1" applyAlignment="1">
      <alignment horizontal="left" vertical="center" textRotation="90"/>
    </xf>
    <xf numFmtId="0" fontId="9" fillId="17" borderId="13" xfId="3" applyFont="1" applyFill="1" applyBorder="1" applyAlignment="1">
      <alignment horizontal="center" vertical="center"/>
    </xf>
    <xf numFmtId="175" fontId="0" fillId="17" borderId="28" xfId="11" applyNumberFormat="1" applyFont="1" applyFill="1" applyBorder="1" applyAlignment="1">
      <alignment horizontal="center" vertical="center"/>
    </xf>
    <xf numFmtId="175" fontId="0" fillId="2" borderId="28" xfId="11" applyNumberFormat="1" applyFont="1" applyFill="1" applyBorder="1" applyAlignment="1">
      <alignment horizontal="center" vertical="center"/>
    </xf>
    <xf numFmtId="175" fontId="0" fillId="17" borderId="5" xfId="11" applyNumberFormat="1" applyFont="1" applyFill="1" applyBorder="1" applyAlignment="1">
      <alignment horizontal="center" vertical="center"/>
    </xf>
    <xf numFmtId="175" fontId="0" fillId="2" borderId="5" xfId="11" applyNumberFormat="1" applyFont="1" applyFill="1" applyBorder="1" applyAlignment="1">
      <alignment horizontal="center" vertical="center"/>
    </xf>
    <xf numFmtId="175" fontId="0" fillId="17" borderId="30" xfId="11" applyNumberFormat="1" applyFont="1" applyFill="1" applyBorder="1" applyAlignment="1">
      <alignment horizontal="center" vertical="center"/>
    </xf>
    <xf numFmtId="175" fontId="0" fillId="2" borderId="30" xfId="11" applyNumberFormat="1" applyFont="1" applyFill="1" applyBorder="1" applyAlignment="1">
      <alignment horizontal="center" vertical="center"/>
    </xf>
    <xf numFmtId="174" fontId="4" fillId="0" borderId="0" xfId="8" applyNumberFormat="1" applyFont="1" applyFill="1"/>
    <xf numFmtId="0" fontId="9" fillId="17" borderId="20" xfId="3" applyFont="1" applyFill="1" applyBorder="1" applyAlignment="1">
      <alignment horizontal="center" vertical="center"/>
    </xf>
    <xf numFmtId="175" fontId="0" fillId="2" borderId="33" xfId="11" applyNumberFormat="1" applyFont="1" applyFill="1" applyBorder="1" applyAlignment="1">
      <alignment horizontal="center" vertical="center"/>
    </xf>
    <xf numFmtId="174" fontId="0" fillId="16" borderId="34" xfId="6" applyNumberFormat="1" applyFont="1" applyFill="1" applyBorder="1" applyAlignment="1">
      <alignment horizontal="center" vertical="center"/>
    </xf>
    <xf numFmtId="175" fontId="0" fillId="2" borderId="16" xfId="11" applyNumberFormat="1" applyFont="1" applyFill="1" applyBorder="1" applyAlignment="1">
      <alignment horizontal="center" vertical="center"/>
    </xf>
    <xf numFmtId="174" fontId="4" fillId="0" borderId="0" xfId="2" applyNumberFormat="1" applyFont="1"/>
    <xf numFmtId="175" fontId="4" fillId="0" borderId="0" xfId="2" applyNumberFormat="1" applyFont="1"/>
    <xf numFmtId="174" fontId="0" fillId="16" borderId="31" xfId="6" applyNumberFormat="1" applyFont="1" applyFill="1" applyBorder="1" applyAlignment="1">
      <alignment horizontal="center" vertical="center"/>
    </xf>
    <xf numFmtId="175" fontId="0" fillId="2" borderId="35" xfId="11" applyNumberFormat="1" applyFont="1" applyFill="1" applyBorder="1" applyAlignment="1">
      <alignment horizontal="center" vertical="center"/>
    </xf>
    <xf numFmtId="174" fontId="0" fillId="16" borderId="36" xfId="6" applyNumberFormat="1" applyFont="1" applyFill="1" applyBorder="1" applyAlignment="1">
      <alignment horizontal="center" vertical="center"/>
    </xf>
    <xf numFmtId="175" fontId="0" fillId="17" borderId="14" xfId="11" applyNumberFormat="1" applyFont="1" applyFill="1" applyBorder="1" applyAlignment="1">
      <alignment horizontal="center" vertical="center"/>
    </xf>
    <xf numFmtId="175" fontId="0" fillId="2" borderId="14" xfId="11" applyNumberFormat="1" applyFont="1" applyFill="1" applyBorder="1" applyAlignment="1">
      <alignment horizontal="center" vertical="center"/>
    </xf>
    <xf numFmtId="175" fontId="0" fillId="2" borderId="24" xfId="11" applyNumberFormat="1" applyFont="1" applyFill="1" applyBorder="1" applyAlignment="1">
      <alignment horizontal="center" vertical="center"/>
    </xf>
    <xf numFmtId="174" fontId="0" fillId="16" borderId="41" xfId="6" applyNumberFormat="1" applyFont="1" applyFill="1" applyBorder="1" applyAlignment="1">
      <alignment horizontal="center" vertical="center"/>
    </xf>
    <xf numFmtId="0" fontId="9" fillId="10" borderId="5" xfId="3" applyFont="1" applyFill="1" applyBorder="1" applyAlignment="1">
      <alignment horizontal="center" vertical="center"/>
    </xf>
    <xf numFmtId="0" fontId="9" fillId="10" borderId="13" xfId="3" applyFont="1" applyFill="1" applyBorder="1" applyAlignment="1">
      <alignment horizontal="center" vertical="center"/>
    </xf>
    <xf numFmtId="175" fontId="0" fillId="13" borderId="28" xfId="11" applyNumberFormat="1" applyFont="1" applyFill="1" applyBorder="1" applyAlignment="1">
      <alignment horizontal="center" vertical="center"/>
    </xf>
    <xf numFmtId="176" fontId="0" fillId="18" borderId="28" xfId="11" applyNumberFormat="1" applyFont="1" applyFill="1" applyBorder="1" applyAlignment="1">
      <alignment horizontal="center" vertical="center"/>
    </xf>
    <xf numFmtId="175" fontId="0" fillId="13" borderId="5" xfId="11" applyNumberFormat="1" applyFont="1" applyFill="1" applyBorder="1" applyAlignment="1">
      <alignment horizontal="center" vertical="center"/>
    </xf>
    <xf numFmtId="176" fontId="0" fillId="18" borderId="5" xfId="11" applyNumberFormat="1" applyFont="1" applyFill="1" applyBorder="1" applyAlignment="1">
      <alignment horizontal="center" vertical="center"/>
    </xf>
    <xf numFmtId="175" fontId="0" fillId="13" borderId="30" xfId="11" applyNumberFormat="1" applyFont="1" applyFill="1" applyBorder="1" applyAlignment="1">
      <alignment horizontal="center" vertical="center"/>
    </xf>
    <xf numFmtId="176" fontId="0" fillId="18" borderId="30" xfId="11" applyNumberFormat="1" applyFont="1" applyFill="1" applyBorder="1" applyAlignment="1">
      <alignment horizontal="center" vertical="center"/>
    </xf>
    <xf numFmtId="175" fontId="0" fillId="13" borderId="14" xfId="11" applyNumberFormat="1" applyFont="1" applyFill="1" applyBorder="1" applyAlignment="1">
      <alignment horizontal="center" vertical="center"/>
    </xf>
    <xf numFmtId="176" fontId="0" fillId="18" borderId="14" xfId="11" applyNumberFormat="1" applyFont="1" applyFill="1" applyBorder="1" applyAlignment="1">
      <alignment horizontal="center" vertical="center"/>
    </xf>
    <xf numFmtId="176" fontId="0" fillId="18" borderId="43" xfId="11" applyNumberFormat="1" applyFont="1" applyFill="1" applyBorder="1" applyAlignment="1">
      <alignment horizontal="center" vertical="center"/>
    </xf>
    <xf numFmtId="176" fontId="0" fillId="18" borderId="44" xfId="11" applyNumberFormat="1" applyFont="1" applyFill="1" applyBorder="1" applyAlignment="1">
      <alignment horizontal="center" vertical="center"/>
    </xf>
    <xf numFmtId="176" fontId="0" fillId="18" borderId="45" xfId="11" applyNumberFormat="1" applyFont="1" applyFill="1" applyBorder="1" applyAlignment="1">
      <alignment horizontal="center" vertical="center"/>
    </xf>
    <xf numFmtId="176" fontId="0" fillId="18" borderId="46" xfId="11" applyNumberFormat="1" applyFont="1" applyFill="1" applyBorder="1" applyAlignment="1">
      <alignment horizontal="center" vertical="center"/>
    </xf>
    <xf numFmtId="175" fontId="0" fillId="13" borderId="33" xfId="11" applyNumberFormat="1" applyFont="1" applyFill="1" applyBorder="1" applyAlignment="1">
      <alignment horizontal="center" vertical="center"/>
    </xf>
    <xf numFmtId="175" fontId="0" fillId="13" borderId="16" xfId="11" applyNumberFormat="1" applyFont="1" applyFill="1" applyBorder="1" applyAlignment="1">
      <alignment horizontal="center" vertical="center"/>
    </xf>
    <xf numFmtId="175" fontId="0" fillId="13" borderId="35" xfId="11" applyNumberFormat="1" applyFont="1" applyFill="1" applyBorder="1" applyAlignment="1">
      <alignment horizontal="center" vertical="center"/>
    </xf>
    <xf numFmtId="175" fontId="0" fillId="13" borderId="24" xfId="11" applyNumberFormat="1" applyFont="1" applyFill="1" applyBorder="1" applyAlignment="1">
      <alignment horizontal="center" vertical="center"/>
    </xf>
    <xf numFmtId="175" fontId="0" fillId="2" borderId="43" xfId="11" applyNumberFormat="1" applyFont="1" applyFill="1" applyBorder="1" applyAlignment="1">
      <alignment horizontal="center" vertical="center"/>
    </xf>
    <xf numFmtId="175" fontId="0" fillId="2" borderId="44" xfId="11" applyNumberFormat="1" applyFont="1" applyFill="1" applyBorder="1" applyAlignment="1">
      <alignment horizontal="center" vertical="center"/>
    </xf>
    <xf numFmtId="7" fontId="37" fillId="2" borderId="5" xfId="11" applyNumberFormat="1" applyFont="1" applyFill="1" applyBorder="1" applyAlignment="1">
      <alignment horizontal="center" vertical="center"/>
    </xf>
    <xf numFmtId="0" fontId="38" fillId="0" borderId="0" xfId="2" applyFont="1"/>
    <xf numFmtId="0" fontId="28" fillId="7" borderId="5" xfId="2" applyFont="1" applyFill="1" applyBorder="1" applyAlignment="1">
      <alignment horizontal="center" vertical="center" wrapText="1"/>
    </xf>
    <xf numFmtId="0" fontId="39" fillId="12" borderId="5" xfId="2" applyFont="1" applyFill="1" applyBorder="1" applyAlignment="1">
      <alignment horizontal="center" vertical="center" wrapText="1"/>
    </xf>
    <xf numFmtId="0" fontId="4" fillId="2" borderId="5" xfId="2" applyFont="1" applyFill="1" applyBorder="1" applyAlignment="1">
      <alignment horizontal="left"/>
    </xf>
    <xf numFmtId="10" fontId="39" fillId="12" borderId="5" xfId="8" applyNumberFormat="1" applyFont="1" applyFill="1" applyBorder="1" applyAlignment="1">
      <alignment horizontal="center" vertical="center" wrapText="1"/>
    </xf>
    <xf numFmtId="0" fontId="4" fillId="0" borderId="5" xfId="2" applyFont="1" applyBorder="1" applyAlignment="1">
      <alignment horizontal="center"/>
    </xf>
    <xf numFmtId="9" fontId="4" fillId="0" borderId="5" xfId="2" applyNumberFormat="1" applyFont="1" applyBorder="1" applyAlignment="1">
      <alignment horizontal="center"/>
    </xf>
    <xf numFmtId="164" fontId="4" fillId="0" borderId="0" xfId="1" applyFont="1"/>
    <xf numFmtId="0" fontId="2" fillId="5" borderId="5" xfId="2" applyFont="1" applyFill="1" applyBorder="1"/>
    <xf numFmtId="0" fontId="2" fillId="5" borderId="5" xfId="2" applyFont="1" applyFill="1" applyBorder="1" applyAlignment="1">
      <alignment horizontal="left"/>
    </xf>
    <xf numFmtId="177" fontId="4" fillId="5" borderId="5" xfId="2" applyNumberFormat="1" applyFont="1" applyFill="1" applyBorder="1" applyAlignment="1">
      <alignment horizontal="center"/>
    </xf>
    <xf numFmtId="177" fontId="4" fillId="0" borderId="0" xfId="2" applyNumberFormat="1" applyFont="1"/>
    <xf numFmtId="0" fontId="9" fillId="17" borderId="57" xfId="3" applyFont="1" applyFill="1" applyBorder="1" applyAlignment="1">
      <alignment horizontal="center" vertical="center"/>
    </xf>
    <xf numFmtId="175" fontId="0" fillId="17" borderId="13" xfId="11" applyNumberFormat="1" applyFont="1" applyFill="1" applyBorder="1" applyAlignment="1">
      <alignment horizontal="center" vertical="center"/>
    </xf>
    <xf numFmtId="175" fontId="0" fillId="2" borderId="13" xfId="11" applyNumberFormat="1" applyFont="1" applyFill="1" applyBorder="1" applyAlignment="1">
      <alignment horizontal="center" vertical="center"/>
    </xf>
    <xf numFmtId="175" fontId="0" fillId="2" borderId="57" xfId="11" applyNumberFormat="1" applyFont="1" applyFill="1" applyBorder="1" applyAlignment="1">
      <alignment horizontal="center" vertical="center"/>
    </xf>
    <xf numFmtId="178" fontId="0" fillId="2" borderId="28" xfId="11" applyNumberFormat="1" applyFont="1" applyFill="1" applyBorder="1" applyAlignment="1">
      <alignment horizontal="center" vertical="center"/>
    </xf>
    <xf numFmtId="178" fontId="0" fillId="2" borderId="5" xfId="11" applyNumberFormat="1" applyFont="1" applyFill="1" applyBorder="1" applyAlignment="1">
      <alignment horizontal="center" vertical="center"/>
    </xf>
    <xf numFmtId="177" fontId="4" fillId="6" borderId="43" xfId="2" applyNumberFormat="1" applyFont="1" applyFill="1" applyBorder="1" applyAlignment="1">
      <alignment horizontal="center"/>
    </xf>
    <xf numFmtId="177" fontId="4" fillId="6" borderId="44" xfId="2" applyNumberFormat="1" applyFont="1" applyFill="1" applyBorder="1" applyAlignment="1">
      <alignment horizontal="center"/>
    </xf>
    <xf numFmtId="177" fontId="4" fillId="6" borderId="46" xfId="2" applyNumberFormat="1" applyFont="1" applyFill="1" applyBorder="1" applyAlignment="1">
      <alignment horizontal="center"/>
    </xf>
    <xf numFmtId="179" fontId="0" fillId="2" borderId="28" xfId="11" applyNumberFormat="1" applyFont="1" applyFill="1" applyBorder="1" applyAlignment="1">
      <alignment horizontal="center" vertical="center"/>
    </xf>
    <xf numFmtId="179" fontId="0" fillId="2" borderId="5" xfId="11" applyNumberFormat="1" applyFont="1" applyFill="1" applyBorder="1" applyAlignment="1">
      <alignment horizontal="center" vertical="center"/>
    </xf>
    <xf numFmtId="179" fontId="0" fillId="2" borderId="30" xfId="11" applyNumberFormat="1" applyFont="1" applyFill="1" applyBorder="1" applyAlignment="1">
      <alignment horizontal="center" vertical="center"/>
    </xf>
    <xf numFmtId="0" fontId="9" fillId="10" borderId="57" xfId="3" applyFont="1" applyFill="1" applyBorder="1" applyAlignment="1">
      <alignment horizontal="center" vertical="center"/>
    </xf>
    <xf numFmtId="179" fontId="0" fillId="2" borderId="43" xfId="11" applyNumberFormat="1" applyFont="1" applyFill="1" applyBorder="1" applyAlignment="1">
      <alignment horizontal="center" vertical="center"/>
    </xf>
    <xf numFmtId="177" fontId="4" fillId="0" borderId="0" xfId="2" applyNumberFormat="1" applyFont="1" applyAlignment="1">
      <alignment horizontal="center"/>
    </xf>
    <xf numFmtId="179" fontId="0" fillId="2" borderId="44" xfId="11" applyNumberFormat="1" applyFont="1" applyFill="1" applyBorder="1" applyAlignment="1">
      <alignment horizontal="center" vertical="center"/>
    </xf>
    <xf numFmtId="179" fontId="0" fillId="2" borderId="45" xfId="11" applyNumberFormat="1" applyFont="1" applyFill="1" applyBorder="1" applyAlignment="1">
      <alignment horizontal="center" vertical="center"/>
    </xf>
    <xf numFmtId="179" fontId="0" fillId="2" borderId="14" xfId="11" applyNumberFormat="1" applyFont="1" applyFill="1" applyBorder="1" applyAlignment="1">
      <alignment horizontal="center" vertical="center"/>
    </xf>
    <xf numFmtId="7" fontId="37" fillId="2" borderId="58" xfId="11" applyNumberFormat="1" applyFont="1" applyFill="1" applyBorder="1" applyAlignment="1">
      <alignment horizontal="center" vertical="center"/>
    </xf>
    <xf numFmtId="0" fontId="40" fillId="7" borderId="5" xfId="2" applyFont="1" applyFill="1" applyBorder="1" applyAlignment="1">
      <alignment horizontal="center" vertical="center" wrapText="1"/>
    </xf>
    <xf numFmtId="9" fontId="39" fillId="12" borderId="5" xfId="4" applyNumberFormat="1" applyFont="1" applyFill="1" applyBorder="1" applyAlignment="1">
      <alignment horizontal="center" vertical="center" wrapText="1"/>
    </xf>
    <xf numFmtId="175" fontId="0" fillId="5" borderId="5" xfId="11" applyNumberFormat="1" applyFont="1" applyFill="1" applyBorder="1" applyAlignment="1">
      <alignment horizontal="center" vertical="center"/>
    </xf>
    <xf numFmtId="175" fontId="0" fillId="19" borderId="5" xfId="11" applyNumberFormat="1" applyFont="1" applyFill="1" applyBorder="1" applyAlignment="1" applyProtection="1">
      <alignment horizontal="center" vertical="center"/>
      <protection locked="0"/>
    </xf>
    <xf numFmtId="0" fontId="34" fillId="0" borderId="0" xfId="2" applyFont="1" applyAlignment="1">
      <alignment vertical="center" textRotation="90"/>
    </xf>
    <xf numFmtId="0" fontId="12" fillId="0" borderId="0" xfId="2" applyFont="1"/>
    <xf numFmtId="164" fontId="1" fillId="3" borderId="0" xfId="1" applyFont="1" applyFill="1"/>
    <xf numFmtId="164" fontId="1" fillId="0" borderId="0" xfId="2" applyNumberFormat="1"/>
    <xf numFmtId="0" fontId="1" fillId="0" borderId="0" xfId="2" applyAlignment="1">
      <alignment vertical="center"/>
    </xf>
    <xf numFmtId="0" fontId="7" fillId="0" borderId="0" xfId="2" applyFont="1"/>
    <xf numFmtId="0" fontId="1" fillId="0" borderId="0" xfId="2" applyAlignment="1">
      <alignment horizontal="center"/>
    </xf>
    <xf numFmtId="4" fontId="1" fillId="0" borderId="0" xfId="2" applyNumberFormat="1"/>
    <xf numFmtId="0" fontId="51" fillId="0" borderId="0" xfId="2" applyFont="1"/>
    <xf numFmtId="44" fontId="1" fillId="0" borderId="0" xfId="2" applyNumberFormat="1"/>
    <xf numFmtId="164" fontId="0" fillId="0" borderId="0" xfId="1" applyFont="1" applyFill="1"/>
    <xf numFmtId="0" fontId="51" fillId="0" borderId="0" xfId="2" applyFont="1" applyAlignment="1">
      <alignment horizontal="right"/>
    </xf>
    <xf numFmtId="43" fontId="1" fillId="0" borderId="0" xfId="2" applyNumberFormat="1"/>
    <xf numFmtId="0" fontId="51" fillId="0" borderId="0" xfId="2" applyFont="1" applyAlignment="1">
      <alignment horizontal="right" vertical="center"/>
    </xf>
    <xf numFmtId="0" fontId="51" fillId="0" borderId="0" xfId="2" applyFont="1" applyAlignment="1">
      <alignment vertical="center"/>
    </xf>
    <xf numFmtId="10" fontId="0" fillId="0" borderId="0" xfId="8" applyNumberFormat="1" applyFont="1" applyFill="1"/>
    <xf numFmtId="10" fontId="1" fillId="0" borderId="0" xfId="2" applyNumberFormat="1"/>
    <xf numFmtId="165" fontId="0" fillId="0" borderId="0" xfId="12" applyFont="1" applyFill="1"/>
    <xf numFmtId="181" fontId="1" fillId="0" borderId="0" xfId="2" applyNumberFormat="1"/>
    <xf numFmtId="181" fontId="51" fillId="0" borderId="0" xfId="2" applyNumberFormat="1" applyFont="1"/>
    <xf numFmtId="16" fontId="1" fillId="0" borderId="0" xfId="2" applyNumberFormat="1"/>
    <xf numFmtId="0" fontId="51" fillId="3" borderId="0" xfId="2" applyFont="1" applyFill="1" applyAlignment="1">
      <alignment horizontal="right"/>
    </xf>
    <xf numFmtId="0" fontId="11" fillId="3" borderId="0" xfId="2" applyFont="1" applyFill="1"/>
    <xf numFmtId="0" fontId="51" fillId="3" borderId="0" xfId="2" applyFont="1" applyFill="1" applyAlignment="1">
      <alignment horizontal="left"/>
    </xf>
    <xf numFmtId="0" fontId="22" fillId="0" borderId="0" xfId="2" applyFont="1"/>
    <xf numFmtId="0" fontId="7" fillId="3" borderId="0" xfId="2" applyFont="1" applyFill="1" applyAlignment="1">
      <alignment horizontal="right"/>
    </xf>
    <xf numFmtId="0" fontId="7" fillId="3" borderId="23" xfId="2" applyFont="1" applyFill="1" applyBorder="1" applyAlignment="1">
      <alignment horizontal="left"/>
    </xf>
    <xf numFmtId="182" fontId="0" fillId="19" borderId="5" xfId="11" applyNumberFormat="1" applyFont="1" applyFill="1" applyBorder="1" applyProtection="1">
      <protection locked="0"/>
    </xf>
    <xf numFmtId="0" fontId="4" fillId="3" borderId="0" xfId="2" applyFont="1" applyFill="1"/>
    <xf numFmtId="0" fontId="6" fillId="3" borderId="0" xfId="2" applyFont="1" applyFill="1"/>
    <xf numFmtId="0" fontId="7" fillId="3" borderId="0" xfId="2" applyFont="1" applyFill="1" applyAlignment="1">
      <alignment horizontal="right" vertical="center"/>
    </xf>
    <xf numFmtId="0" fontId="7" fillId="3" borderId="0" xfId="2" applyFont="1" applyFill="1" applyAlignment="1">
      <alignment horizontal="left" vertical="center" wrapText="1"/>
    </xf>
    <xf numFmtId="183" fontId="0" fillId="12" borderId="5" xfId="11" applyNumberFormat="1" applyFont="1" applyFill="1" applyBorder="1" applyAlignment="1" applyProtection="1">
      <alignment vertical="center"/>
    </xf>
    <xf numFmtId="0" fontId="4" fillId="3" borderId="0" xfId="2" applyFont="1" applyFill="1" applyAlignment="1">
      <alignment vertical="center"/>
    </xf>
    <xf numFmtId="0" fontId="6" fillId="3" borderId="0" xfId="2" applyFont="1" applyFill="1" applyAlignment="1">
      <alignment vertical="center"/>
    </xf>
    <xf numFmtId="184" fontId="0" fillId="12" borderId="5" xfId="11" applyNumberFormat="1" applyFont="1" applyFill="1" applyBorder="1" applyAlignment="1" applyProtection="1">
      <alignment vertical="center"/>
    </xf>
    <xf numFmtId="0" fontId="7" fillId="3" borderId="0" xfId="2" applyFont="1" applyFill="1" applyAlignment="1">
      <alignment horizontal="left" vertical="center"/>
    </xf>
    <xf numFmtId="43" fontId="0" fillId="19" borderId="5" xfId="11" applyFont="1" applyFill="1" applyBorder="1" applyProtection="1"/>
    <xf numFmtId="43" fontId="0" fillId="19" borderId="5" xfId="11" applyFont="1" applyFill="1" applyBorder="1" applyProtection="1">
      <protection locked="0"/>
    </xf>
    <xf numFmtId="185" fontId="0" fillId="12" borderId="5" xfId="11" applyNumberFormat="1" applyFont="1" applyFill="1" applyBorder="1" applyAlignment="1" applyProtection="1">
      <alignment vertical="center"/>
    </xf>
    <xf numFmtId="7" fontId="0" fillId="6" borderId="5" xfId="11" applyNumberFormat="1" applyFont="1" applyFill="1" applyBorder="1" applyProtection="1"/>
    <xf numFmtId="182" fontId="0" fillId="12" borderId="5" xfId="11" applyNumberFormat="1" applyFont="1" applyFill="1" applyBorder="1" applyProtection="1"/>
    <xf numFmtId="43" fontId="0" fillId="12" borderId="5" xfId="11" applyFont="1" applyFill="1" applyBorder="1" applyProtection="1"/>
    <xf numFmtId="165" fontId="0" fillId="19" borderId="5" xfId="12" applyFont="1" applyFill="1" applyBorder="1" applyProtection="1"/>
    <xf numFmtId="0" fontId="51" fillId="3" borderId="0" xfId="2" applyFont="1" applyFill="1" applyAlignment="1">
      <alignment horizontal="right" vertical="center"/>
    </xf>
    <xf numFmtId="0" fontId="7" fillId="3" borderId="0" xfId="2" applyFont="1" applyFill="1" applyAlignment="1">
      <alignment vertical="center"/>
    </xf>
    <xf numFmtId="165" fontId="0" fillId="12" borderId="5" xfId="12" applyFont="1" applyFill="1" applyBorder="1" applyAlignment="1" applyProtection="1">
      <alignment vertical="center"/>
    </xf>
    <xf numFmtId="0" fontId="1" fillId="3" borderId="0" xfId="2" applyFill="1" applyAlignment="1">
      <alignment vertical="center"/>
    </xf>
    <xf numFmtId="43" fontId="0" fillId="19" borderId="5" xfId="11" applyFont="1" applyFill="1" applyBorder="1" applyAlignment="1" applyProtection="1">
      <alignment vertical="center"/>
    </xf>
    <xf numFmtId="0" fontId="53" fillId="3" borderId="0" xfId="2" applyFont="1" applyFill="1" applyAlignment="1">
      <alignment horizontal="left"/>
    </xf>
    <xf numFmtId="0" fontId="22" fillId="3" borderId="0" xfId="2" applyFont="1" applyFill="1"/>
    <xf numFmtId="0" fontId="22" fillId="3" borderId="0" xfId="2" applyFont="1" applyFill="1" applyAlignment="1">
      <alignment horizontal="left" vertical="center"/>
    </xf>
    <xf numFmtId="0" fontId="22" fillId="3" borderId="0" xfId="2" applyFont="1" applyFill="1" applyAlignment="1">
      <alignment horizontal="left"/>
    </xf>
    <xf numFmtId="0" fontId="22" fillId="3" borderId="0" xfId="2" applyFont="1" applyFill="1" applyAlignment="1">
      <alignment vertical="center"/>
    </xf>
    <xf numFmtId="165" fontId="0" fillId="6" borderId="5" xfId="12" applyFont="1" applyFill="1" applyBorder="1" applyProtection="1"/>
    <xf numFmtId="166" fontId="0" fillId="19" borderId="5" xfId="11" applyNumberFormat="1" applyFont="1" applyFill="1" applyBorder="1" applyAlignment="1" applyProtection="1">
      <alignment vertical="center"/>
    </xf>
    <xf numFmtId="1" fontId="0" fillId="12" borderId="5" xfId="8" applyNumberFormat="1" applyFont="1" applyFill="1" applyBorder="1" applyAlignment="1" applyProtection="1">
      <alignment vertical="center"/>
    </xf>
    <xf numFmtId="2" fontId="0" fillId="19" borderId="5" xfId="8" applyNumberFormat="1" applyFont="1" applyFill="1" applyBorder="1" applyAlignment="1" applyProtection="1">
      <alignment vertical="center"/>
    </xf>
    <xf numFmtId="2" fontId="0" fillId="18" borderId="5" xfId="8" applyNumberFormat="1" applyFont="1" applyFill="1" applyBorder="1" applyAlignment="1" applyProtection="1">
      <alignment vertical="center"/>
    </xf>
    <xf numFmtId="186" fontId="12" fillId="0" borderId="0" xfId="2" applyNumberFormat="1" applyFont="1"/>
    <xf numFmtId="0" fontId="9" fillId="25" borderId="5" xfId="3" applyFont="1" applyFill="1" applyBorder="1" applyAlignment="1">
      <alignment horizontal="center" vertical="center"/>
    </xf>
    <xf numFmtId="179" fontId="0" fillId="4" borderId="5" xfId="11" applyNumberFormat="1" applyFont="1" applyFill="1" applyBorder="1" applyAlignment="1">
      <alignment horizontal="center" vertical="center"/>
    </xf>
    <xf numFmtId="0" fontId="2" fillId="0" borderId="0" xfId="2" applyFont="1" applyAlignment="1">
      <alignment vertical="center"/>
    </xf>
    <xf numFmtId="5" fontId="0" fillId="4" borderId="5" xfId="11" applyNumberFormat="1" applyFont="1" applyFill="1" applyBorder="1" applyAlignment="1">
      <alignment horizontal="center" vertical="center"/>
    </xf>
    <xf numFmtId="0" fontId="15" fillId="0" borderId="0" xfId="2" applyFont="1" applyAlignment="1">
      <alignment horizontal="left" vertical="center" wrapText="1"/>
    </xf>
    <xf numFmtId="0" fontId="15" fillId="9" borderId="16" xfId="2" applyFont="1" applyFill="1" applyBorder="1"/>
    <xf numFmtId="0" fontId="15" fillId="9" borderId="16" xfId="2" applyFont="1" applyFill="1" applyBorder="1" applyAlignment="1">
      <alignment wrapText="1"/>
    </xf>
    <xf numFmtId="175" fontId="0" fillId="4" borderId="5" xfId="11" applyNumberFormat="1" applyFont="1" applyFill="1" applyBorder="1" applyAlignment="1">
      <alignment horizontal="center" vertical="center"/>
    </xf>
    <xf numFmtId="179" fontId="0" fillId="4" borderId="5" xfId="11" applyNumberFormat="1" applyFont="1" applyFill="1" applyBorder="1" applyAlignment="1" applyProtection="1">
      <alignment horizontal="center" vertical="center"/>
      <protection locked="0"/>
    </xf>
    <xf numFmtId="0" fontId="2" fillId="0" borderId="0" xfId="2" applyFont="1" applyAlignment="1">
      <alignment horizontal="center"/>
    </xf>
    <xf numFmtId="0" fontId="55" fillId="0" borderId="0" xfId="2" applyFont="1"/>
    <xf numFmtId="0" fontId="4" fillId="0" borderId="0" xfId="2" applyFont="1" applyAlignment="1">
      <alignment horizontal="left"/>
    </xf>
    <xf numFmtId="0" fontId="6" fillId="0" borderId="0" xfId="2" applyFont="1"/>
    <xf numFmtId="0" fontId="55" fillId="0" borderId="0" xfId="2" applyFont="1" applyAlignment="1">
      <alignment horizontal="left"/>
    </xf>
    <xf numFmtId="0" fontId="58" fillId="0" borderId="0" xfId="2" applyFont="1" applyAlignment="1">
      <alignment horizontal="right"/>
    </xf>
    <xf numFmtId="0" fontId="20" fillId="0" borderId="0" xfId="3" applyFont="1"/>
    <xf numFmtId="43" fontId="0" fillId="19" borderId="5" xfId="11" applyFont="1" applyFill="1" applyBorder="1"/>
    <xf numFmtId="0" fontId="6" fillId="0" borderId="0" xfId="2" applyFont="1" applyAlignment="1">
      <alignment horizontal="right"/>
    </xf>
    <xf numFmtId="9" fontId="6" fillId="19" borderId="5" xfId="10" applyFont="1" applyFill="1" applyBorder="1"/>
    <xf numFmtId="0" fontId="2" fillId="0" borderId="0" xfId="2" applyFont="1" applyAlignment="1">
      <alignment horizontal="left"/>
    </xf>
    <xf numFmtId="9" fontId="6" fillId="19" borderId="5" xfId="8" applyFont="1" applyFill="1" applyBorder="1"/>
    <xf numFmtId="0" fontId="6" fillId="0" borderId="0" xfId="2" applyFont="1" applyAlignment="1">
      <alignment horizontal="left"/>
    </xf>
    <xf numFmtId="0" fontId="43" fillId="0" borderId="0" xfId="2" applyFont="1" applyAlignment="1">
      <alignment horizontal="left"/>
    </xf>
    <xf numFmtId="0" fontId="38" fillId="0" borderId="0" xfId="2" applyFont="1" applyAlignment="1">
      <alignment wrapText="1"/>
    </xf>
    <xf numFmtId="0" fontId="38" fillId="0" borderId="0" xfId="2" applyFont="1" applyAlignment="1">
      <alignment horizontal="center"/>
    </xf>
    <xf numFmtId="0" fontId="38" fillId="0" borderId="0" xfId="2" applyFont="1" applyAlignment="1">
      <alignment horizontal="center" vertical="center"/>
    </xf>
    <xf numFmtId="0" fontId="15" fillId="0" borderId="0" xfId="2" applyFont="1" applyAlignment="1">
      <alignment horizontal="center" vertical="center"/>
    </xf>
    <xf numFmtId="0" fontId="38" fillId="0" borderId="0" xfId="2" applyFont="1" applyAlignment="1">
      <alignment horizontal="center" wrapText="1"/>
    </xf>
    <xf numFmtId="0" fontId="61" fillId="0" borderId="0" xfId="2" applyFont="1" applyAlignment="1">
      <alignment horizontal="left" vertical="center" wrapText="1"/>
    </xf>
    <xf numFmtId="3" fontId="38" fillId="0" borderId="0" xfId="2" applyNumberFormat="1" applyFont="1"/>
    <xf numFmtId="0" fontId="10" fillId="9" borderId="16" xfId="3" applyFont="1" applyFill="1" applyBorder="1" applyAlignment="1">
      <alignment vertical="center"/>
    </xf>
    <xf numFmtId="0" fontId="59" fillId="9" borderId="19" xfId="3" applyFont="1" applyFill="1" applyBorder="1" applyAlignment="1">
      <alignment vertical="center"/>
    </xf>
    <xf numFmtId="37" fontId="0" fillId="4" borderId="5" xfId="11" applyNumberFormat="1" applyFont="1" applyFill="1" applyBorder="1" applyAlignment="1" applyProtection="1">
      <alignment horizontal="center" vertical="center"/>
      <protection locked="0" hidden="1"/>
    </xf>
    <xf numFmtId="0" fontId="59" fillId="9" borderId="5" xfId="3" applyFont="1" applyFill="1" applyBorder="1" applyAlignment="1">
      <alignment horizontal="center" vertical="center"/>
    </xf>
    <xf numFmtId="39" fontId="0" fillId="4" borderId="5" xfId="11" applyNumberFormat="1" applyFont="1" applyFill="1" applyBorder="1" applyAlignment="1">
      <alignment horizontal="center" vertical="center"/>
    </xf>
    <xf numFmtId="0" fontId="4" fillId="0" borderId="0" xfId="2" applyFont="1" applyAlignment="1">
      <alignment horizontal="center" vertical="center"/>
    </xf>
    <xf numFmtId="0" fontId="2" fillId="0" borderId="0" xfId="2" applyFont="1" applyAlignment="1">
      <alignment horizontal="left" vertical="center" wrapText="1"/>
    </xf>
    <xf numFmtId="0" fontId="2" fillId="4" borderId="5" xfId="2" applyFont="1" applyFill="1" applyBorder="1" applyAlignment="1">
      <alignment horizontal="center" vertical="center" wrapText="1"/>
    </xf>
    <xf numFmtId="164" fontId="0" fillId="4" borderId="5" xfId="1" applyFont="1" applyFill="1" applyBorder="1" applyAlignment="1">
      <alignment horizontal="center" vertical="center"/>
    </xf>
    <xf numFmtId="0" fontId="63" fillId="0" borderId="0" xfId="2" applyFont="1"/>
    <xf numFmtId="0" fontId="39" fillId="0" borderId="0" xfId="2" applyFont="1"/>
    <xf numFmtId="0" fontId="39" fillId="3" borderId="0" xfId="2" applyFont="1" applyFill="1"/>
    <xf numFmtId="0" fontId="63" fillId="3" borderId="0" xfId="2" applyFont="1" applyFill="1"/>
    <xf numFmtId="0" fontId="63" fillId="9" borderId="5" xfId="2" applyFont="1" applyFill="1" applyBorder="1"/>
    <xf numFmtId="0" fontId="63" fillId="5" borderId="5" xfId="2" applyFont="1" applyFill="1" applyBorder="1"/>
    <xf numFmtId="0" fontId="63" fillId="2" borderId="5" xfId="2" applyFont="1" applyFill="1" applyBorder="1"/>
    <xf numFmtId="0" fontId="26" fillId="3" borderId="0" xfId="2" applyFont="1" applyFill="1"/>
    <xf numFmtId="0" fontId="64" fillId="3" borderId="0" xfId="2" applyFont="1" applyFill="1"/>
    <xf numFmtId="0" fontId="2" fillId="5" borderId="5" xfId="2" quotePrefix="1" applyFont="1" applyFill="1" applyBorder="1" applyAlignment="1">
      <alignment horizontal="center"/>
    </xf>
    <xf numFmtId="0" fontId="10" fillId="6" borderId="5" xfId="3" applyFont="1" applyFill="1" applyBorder="1" applyAlignment="1">
      <alignment horizontal="center" vertical="center"/>
    </xf>
    <xf numFmtId="39" fontId="0" fillId="2" borderId="5" xfId="11" applyNumberFormat="1" applyFont="1" applyFill="1" applyBorder="1" applyAlignment="1" applyProtection="1">
      <alignment horizontal="center" vertical="center"/>
    </xf>
    <xf numFmtId="0" fontId="27" fillId="10" borderId="16" xfId="3" applyFont="1" applyFill="1" applyBorder="1" applyAlignment="1">
      <alignment vertical="center"/>
    </xf>
    <xf numFmtId="0" fontId="27" fillId="10" borderId="19" xfId="3" applyFont="1" applyFill="1" applyBorder="1" applyAlignment="1">
      <alignment vertical="center"/>
    </xf>
    <xf numFmtId="37" fontId="0" fillId="6" borderId="5" xfId="11" applyNumberFormat="1" applyFont="1" applyFill="1" applyBorder="1" applyAlignment="1" applyProtection="1">
      <alignment horizontal="center" vertical="center"/>
    </xf>
    <xf numFmtId="0" fontId="50" fillId="25" borderId="5" xfId="2" applyFont="1" applyFill="1" applyBorder="1" applyAlignment="1">
      <alignment horizontal="center" vertical="center" wrapText="1"/>
    </xf>
    <xf numFmtId="0" fontId="50" fillId="10" borderId="5" xfId="2" applyFont="1" applyFill="1" applyBorder="1" applyAlignment="1">
      <alignment horizontal="center" vertical="center" wrapText="1"/>
    </xf>
    <xf numFmtId="0" fontId="50" fillId="25" borderId="16" xfId="2" applyFont="1" applyFill="1" applyBorder="1" applyAlignment="1">
      <alignment horizontal="center" vertical="center" wrapText="1"/>
    </xf>
    <xf numFmtId="0" fontId="38" fillId="2" borderId="16" xfId="2" applyFont="1" applyFill="1" applyBorder="1" applyAlignment="1">
      <alignment horizontal="center"/>
    </xf>
    <xf numFmtId="0" fontId="38" fillId="2" borderId="16" xfId="2" applyFont="1" applyFill="1" applyBorder="1" applyAlignment="1">
      <alignment horizontal="center" vertical="center"/>
    </xf>
    <xf numFmtId="0" fontId="38" fillId="2" borderId="5" xfId="2" applyFont="1" applyFill="1" applyBorder="1" applyAlignment="1">
      <alignment horizontal="center"/>
    </xf>
    <xf numFmtId="3" fontId="38" fillId="2" borderId="5" xfId="2" applyNumberFormat="1" applyFont="1" applyFill="1" applyBorder="1" applyAlignment="1">
      <alignment horizontal="center"/>
    </xf>
    <xf numFmtId="0" fontId="62" fillId="2" borderId="16" xfId="2" applyFont="1" applyFill="1" applyBorder="1" applyAlignment="1">
      <alignment horizontal="center" vertical="center"/>
    </xf>
    <xf numFmtId="0" fontId="62" fillId="2" borderId="5" xfId="2" applyFont="1" applyFill="1" applyBorder="1" applyAlignment="1">
      <alignment horizontal="center"/>
    </xf>
    <xf numFmtId="0" fontId="38" fillId="0" borderId="16" xfId="2" applyFont="1" applyBorder="1" applyAlignment="1">
      <alignment horizontal="center" vertical="center"/>
    </xf>
    <xf numFmtId="0" fontId="38" fillId="0" borderId="16" xfId="2" applyFont="1" applyBorder="1" applyAlignment="1">
      <alignment horizontal="center"/>
    </xf>
    <xf numFmtId="0" fontId="38" fillId="0" borderId="19" xfId="2" applyFont="1" applyBorder="1" applyAlignment="1">
      <alignment horizontal="center"/>
    </xf>
    <xf numFmtId="0" fontId="38" fillId="0" borderId="5" xfId="2" applyFont="1" applyBorder="1" applyAlignment="1">
      <alignment horizontal="center"/>
    </xf>
    <xf numFmtId="3" fontId="38" fillId="0" borderId="5" xfId="2" applyNumberFormat="1" applyFont="1" applyBorder="1" applyAlignment="1">
      <alignment horizontal="center"/>
    </xf>
    <xf numFmtId="0" fontId="38" fillId="4" borderId="16" xfId="2" applyFont="1" applyFill="1" applyBorder="1" applyAlignment="1">
      <alignment horizontal="center"/>
    </xf>
    <xf numFmtId="0" fontId="38" fillId="4" borderId="16" xfId="2" applyFont="1" applyFill="1" applyBorder="1" applyAlignment="1">
      <alignment horizontal="center" vertical="center"/>
    </xf>
    <xf numFmtId="0" fontId="38" fillId="4" borderId="5" xfId="2" applyFont="1" applyFill="1" applyBorder="1" applyAlignment="1">
      <alignment horizontal="center"/>
    </xf>
    <xf numFmtId="3" fontId="38" fillId="4" borderId="5" xfId="2" applyNumberFormat="1" applyFont="1" applyFill="1" applyBorder="1" applyAlignment="1">
      <alignment horizontal="center"/>
    </xf>
    <xf numFmtId="0" fontId="62" fillId="4" borderId="16" xfId="2" applyFont="1" applyFill="1" applyBorder="1" applyAlignment="1">
      <alignment horizontal="center"/>
    </xf>
    <xf numFmtId="0" fontId="62" fillId="4" borderId="16" xfId="2" applyFont="1" applyFill="1" applyBorder="1" applyAlignment="1">
      <alignment horizontal="center" vertical="center"/>
    </xf>
    <xf numFmtId="0" fontId="62" fillId="4" borderId="5" xfId="2" applyFont="1" applyFill="1" applyBorder="1" applyAlignment="1">
      <alignment horizontal="center"/>
    </xf>
    <xf numFmtId="0" fontId="62" fillId="4" borderId="5" xfId="2" applyFont="1" applyFill="1" applyBorder="1" applyAlignment="1">
      <alignment horizontal="center" vertical="center"/>
    </xf>
    <xf numFmtId="0" fontId="38" fillId="4" borderId="5" xfId="2" applyFont="1" applyFill="1" applyBorder="1" applyAlignment="1">
      <alignment horizontal="center" vertical="center"/>
    </xf>
    <xf numFmtId="0" fontId="15" fillId="9" borderId="5" xfId="2" applyFont="1" applyFill="1" applyBorder="1" applyAlignment="1">
      <alignment horizontal="center" vertical="center" wrapText="1"/>
    </xf>
    <xf numFmtId="0" fontId="15" fillId="0" borderId="0" xfId="2" applyFont="1" applyAlignment="1">
      <alignment horizontal="center" vertical="center" wrapText="1"/>
    </xf>
    <xf numFmtId="0" fontId="15" fillId="0" borderId="0" xfId="2" applyFont="1" applyAlignment="1">
      <alignment horizontal="left" wrapText="1"/>
    </xf>
    <xf numFmtId="3" fontId="15" fillId="9" borderId="5" xfId="2" applyNumberFormat="1" applyFont="1" applyFill="1" applyBorder="1" applyAlignment="1">
      <alignment horizontal="center"/>
    </xf>
    <xf numFmtId="0" fontId="15" fillId="0" borderId="0" xfId="2" applyFont="1" applyAlignment="1">
      <alignment horizontal="right"/>
    </xf>
    <xf numFmtId="3" fontId="15" fillId="9" borderId="5" xfId="2" applyNumberFormat="1" applyFont="1" applyFill="1" applyBorder="1" applyAlignment="1">
      <alignment horizontal="center" wrapText="1"/>
    </xf>
    <xf numFmtId="0" fontId="15" fillId="0" borderId="0" xfId="2" applyFont="1" applyAlignment="1">
      <alignment horizontal="right" wrapText="1"/>
    </xf>
    <xf numFmtId="0" fontId="15" fillId="0" borderId="0" xfId="2" applyFont="1" applyAlignment="1">
      <alignment horizontal="center"/>
    </xf>
    <xf numFmtId="4" fontId="15" fillId="0" borderId="0" xfId="2" applyNumberFormat="1" applyFont="1" applyAlignment="1">
      <alignment horizontal="left"/>
    </xf>
    <xf numFmtId="0" fontId="3" fillId="12" borderId="5" xfId="2" applyFont="1" applyFill="1" applyBorder="1" applyAlignment="1">
      <alignment horizontal="center"/>
    </xf>
    <xf numFmtId="0" fontId="4" fillId="16" borderId="5" xfId="2" applyFont="1" applyFill="1" applyBorder="1" applyAlignment="1">
      <alignment horizontal="center"/>
    </xf>
    <xf numFmtId="0" fontId="60" fillId="0" borderId="0" xfId="2" applyFont="1"/>
    <xf numFmtId="175" fontId="0" fillId="4" borderId="5" xfId="11" applyNumberFormat="1" applyFont="1" applyFill="1" applyBorder="1" applyAlignment="1" applyProtection="1">
      <alignment horizontal="center" vertical="center"/>
    </xf>
    <xf numFmtId="175" fontId="0" fillId="19" borderId="14" xfId="11" applyNumberFormat="1" applyFont="1" applyFill="1" applyBorder="1" applyAlignment="1" applyProtection="1">
      <alignment horizontal="center" vertical="center"/>
    </xf>
    <xf numFmtId="175" fontId="0" fillId="19" borderId="5" xfId="11" applyNumberFormat="1" applyFont="1" applyFill="1" applyBorder="1" applyAlignment="1" applyProtection="1">
      <alignment horizontal="center" vertical="center"/>
    </xf>
    <xf numFmtId="43" fontId="10" fillId="6" borderId="5" xfId="11" applyFont="1" applyFill="1" applyBorder="1" applyProtection="1"/>
    <xf numFmtId="166" fontId="10" fillId="6" borderId="5" xfId="11" applyNumberFormat="1" applyFont="1" applyFill="1" applyBorder="1" applyProtection="1"/>
    <xf numFmtId="4" fontId="0" fillId="2" borderId="5" xfId="12" applyNumberFormat="1" applyFont="1" applyFill="1" applyBorder="1" applyAlignment="1" applyProtection="1">
      <alignment horizontal="center" vertical="center"/>
    </xf>
    <xf numFmtId="0" fontId="36" fillId="10" borderId="5" xfId="2" applyFont="1" applyFill="1" applyBorder="1" applyAlignment="1">
      <alignment horizontal="left" vertical="center" wrapText="1"/>
    </xf>
    <xf numFmtId="3" fontId="56" fillId="2" borderId="5" xfId="2" applyNumberFormat="1" applyFont="1" applyFill="1" applyBorder="1" applyAlignment="1">
      <alignment vertical="center"/>
    </xf>
    <xf numFmtId="0" fontId="57" fillId="0" borderId="0" xfId="2" applyFont="1" applyAlignment="1">
      <alignment vertical="center"/>
    </xf>
    <xf numFmtId="187" fontId="0" fillId="2" borderId="5" xfId="12" applyNumberFormat="1" applyFont="1" applyFill="1" applyBorder="1" applyAlignment="1" applyProtection="1">
      <alignment horizontal="center" vertical="center"/>
    </xf>
    <xf numFmtId="3" fontId="0" fillId="2" borderId="5" xfId="12" applyNumberFormat="1" applyFont="1" applyFill="1" applyBorder="1" applyAlignment="1" applyProtection="1">
      <alignment horizontal="center" vertical="center"/>
    </xf>
    <xf numFmtId="179" fontId="0" fillId="26" borderId="5" xfId="11" applyNumberFormat="1" applyFont="1" applyFill="1" applyBorder="1" applyAlignment="1" applyProtection="1">
      <alignment horizontal="center" vertical="center"/>
    </xf>
    <xf numFmtId="7" fontId="37" fillId="2" borderId="5" xfId="11" applyNumberFormat="1" applyFont="1" applyFill="1" applyBorder="1" applyAlignment="1" applyProtection="1">
      <alignment horizontal="center" vertical="center"/>
    </xf>
    <xf numFmtId="0" fontId="52" fillId="10" borderId="16" xfId="2" applyFont="1" applyFill="1" applyBorder="1" applyAlignment="1">
      <alignment horizontal="center"/>
    </xf>
    <xf numFmtId="43" fontId="52" fillId="10" borderId="19" xfId="2" applyNumberFormat="1" applyFont="1" applyFill="1" applyBorder="1"/>
    <xf numFmtId="0" fontId="1" fillId="2" borderId="16" xfId="2" applyFill="1" applyBorder="1" applyAlignment="1">
      <alignment horizontal="center"/>
    </xf>
    <xf numFmtId="43" fontId="1" fillId="2" borderId="19" xfId="2" applyNumberFormat="1" applyFill="1" applyBorder="1"/>
    <xf numFmtId="9" fontId="0" fillId="0" borderId="0" xfId="8" applyFont="1" applyFill="1" applyProtection="1"/>
    <xf numFmtId="10" fontId="0" fillId="0" borderId="0" xfId="8" applyNumberFormat="1" applyFont="1" applyFill="1" applyProtection="1"/>
    <xf numFmtId="0" fontId="52" fillId="10" borderId="20" xfId="2" applyFont="1" applyFill="1" applyBorder="1" applyAlignment="1">
      <alignment horizontal="center"/>
    </xf>
    <xf numFmtId="0" fontId="52" fillId="10" borderId="17" xfId="2" applyFont="1" applyFill="1" applyBorder="1" applyAlignment="1">
      <alignment horizontal="center"/>
    </xf>
    <xf numFmtId="4" fontId="52" fillId="10" borderId="19" xfId="2" applyNumberFormat="1" applyFont="1" applyFill="1" applyBorder="1"/>
    <xf numFmtId="0" fontId="52" fillId="15" borderId="20" xfId="2" applyFont="1" applyFill="1" applyBorder="1" applyAlignment="1">
      <alignment horizontal="center"/>
    </xf>
    <xf numFmtId="0" fontId="52" fillId="15" borderId="17" xfId="2" applyFont="1" applyFill="1" applyBorder="1" applyAlignment="1">
      <alignment horizontal="center"/>
    </xf>
    <xf numFmtId="4" fontId="52" fillId="15" borderId="19" xfId="2" applyNumberFormat="1" applyFont="1" applyFill="1" applyBorder="1"/>
    <xf numFmtId="0" fontId="1" fillId="2" borderId="13" xfId="2" applyFill="1" applyBorder="1" applyAlignment="1">
      <alignment horizontal="center"/>
    </xf>
    <xf numFmtId="0" fontId="1" fillId="2" borderId="17" xfId="2" applyFill="1" applyBorder="1" applyAlignment="1">
      <alignment horizontal="center"/>
    </xf>
    <xf numFmtId="4" fontId="1" fillId="2" borderId="19" xfId="2" applyNumberFormat="1" applyFill="1" applyBorder="1"/>
    <xf numFmtId="0" fontId="1" fillId="2" borderId="15" xfId="2" applyFill="1" applyBorder="1" applyAlignment="1">
      <alignment horizontal="center"/>
    </xf>
    <xf numFmtId="0" fontId="1" fillId="2" borderId="14" xfId="2" applyFill="1" applyBorder="1" applyAlignment="1">
      <alignment horizontal="center"/>
    </xf>
    <xf numFmtId="4" fontId="52" fillId="15" borderId="17" xfId="2" applyNumberFormat="1" applyFont="1" applyFill="1" applyBorder="1"/>
    <xf numFmtId="0" fontId="52" fillId="15" borderId="16" xfId="2" applyFont="1" applyFill="1" applyBorder="1" applyAlignment="1">
      <alignment horizontal="center"/>
    </xf>
    <xf numFmtId="0" fontId="51" fillId="0" borderId="0" xfId="2" applyFont="1" applyAlignment="1">
      <alignment horizontal="left" vertical="center"/>
    </xf>
    <xf numFmtId="0" fontId="7" fillId="0" borderId="0" xfId="2" applyFont="1" applyAlignment="1">
      <alignment vertical="center"/>
    </xf>
    <xf numFmtId="0" fontId="7" fillId="0" borderId="0" xfId="2" applyFont="1" applyAlignment="1">
      <alignment horizontal="right"/>
    </xf>
    <xf numFmtId="10" fontId="52" fillId="15" borderId="19" xfId="8" applyNumberFormat="1" applyFont="1" applyFill="1" applyBorder="1" applyProtection="1"/>
    <xf numFmtId="180" fontId="52" fillId="10" borderId="19" xfId="2" applyNumberFormat="1" applyFont="1" applyFill="1" applyBorder="1"/>
    <xf numFmtId="3" fontId="52" fillId="15" borderId="19" xfId="2" applyNumberFormat="1" applyFont="1" applyFill="1" applyBorder="1"/>
    <xf numFmtId="0" fontId="12" fillId="3" borderId="0" xfId="2" applyFont="1" applyFill="1"/>
    <xf numFmtId="172" fontId="12" fillId="3" borderId="0" xfId="8" applyNumberFormat="1" applyFont="1" applyFill="1" applyProtection="1"/>
    <xf numFmtId="0" fontId="38" fillId="3" borderId="0" xfId="2" applyFont="1" applyFill="1"/>
    <xf numFmtId="0" fontId="49" fillId="20" borderId="20" xfId="2" applyFont="1" applyFill="1" applyBorder="1"/>
    <xf numFmtId="0" fontId="38" fillId="20" borderId="21" xfId="2" applyFont="1" applyFill="1" applyBorder="1"/>
    <xf numFmtId="172" fontId="12" fillId="3" borderId="15" xfId="8" applyNumberFormat="1" applyFont="1" applyFill="1" applyBorder="1" applyProtection="1"/>
    <xf numFmtId="164" fontId="38" fillId="20" borderId="0" xfId="1" applyFont="1" applyFill="1" applyBorder="1" applyProtection="1"/>
    <xf numFmtId="10" fontId="38" fillId="20" borderId="0" xfId="8" applyNumberFormat="1" applyFont="1" applyFill="1" applyBorder="1" applyProtection="1"/>
    <xf numFmtId="172" fontId="12" fillId="24" borderId="15" xfId="8" applyNumberFormat="1" applyFont="1" applyFill="1" applyBorder="1" applyProtection="1"/>
    <xf numFmtId="164" fontId="38" fillId="20" borderId="25" xfId="1" applyFont="1" applyFill="1" applyBorder="1" applyProtection="1"/>
    <xf numFmtId="10" fontId="38" fillId="20" borderId="25" xfId="8" applyNumberFormat="1" applyFont="1" applyFill="1" applyBorder="1" applyProtection="1"/>
    <xf numFmtId="164" fontId="38" fillId="20" borderId="5" xfId="1" applyFont="1" applyFill="1" applyBorder="1" applyProtection="1"/>
    <xf numFmtId="9" fontId="38" fillId="20" borderId="16" xfId="8" applyFont="1" applyFill="1" applyBorder="1" applyProtection="1"/>
    <xf numFmtId="0" fontId="49" fillId="21" borderId="20" xfId="2" applyFont="1" applyFill="1" applyBorder="1"/>
    <xf numFmtId="0" fontId="38" fillId="21" borderId="21" xfId="2" applyFont="1" applyFill="1" applyBorder="1"/>
    <xf numFmtId="0" fontId="49" fillId="21" borderId="18" xfId="2" applyFont="1" applyFill="1" applyBorder="1"/>
    <xf numFmtId="0" fontId="38" fillId="21" borderId="0" xfId="2" applyFont="1" applyFill="1"/>
    <xf numFmtId="0" fontId="38" fillId="21" borderId="18" xfId="2" applyFont="1" applyFill="1" applyBorder="1" applyAlignment="1">
      <alignment horizontal="left"/>
    </xf>
    <xf numFmtId="0" fontId="38" fillId="21" borderId="0" xfId="2" applyFont="1" applyFill="1" applyAlignment="1">
      <alignment horizontal="left"/>
    </xf>
    <xf numFmtId="164" fontId="38" fillId="21" borderId="0" xfId="1" applyFont="1" applyFill="1" applyBorder="1" applyProtection="1"/>
    <xf numFmtId="10" fontId="38" fillId="21" borderId="0" xfId="8" applyNumberFormat="1" applyFont="1" applyFill="1" applyBorder="1" applyProtection="1"/>
    <xf numFmtId="0" fontId="49" fillId="21" borderId="0" xfId="2" applyFont="1" applyFill="1" applyAlignment="1">
      <alignment horizontal="right"/>
    </xf>
    <xf numFmtId="164" fontId="49" fillId="21" borderId="0" xfId="1" applyFont="1" applyFill="1" applyBorder="1" applyAlignment="1" applyProtection="1">
      <alignment horizontal="right"/>
    </xf>
    <xf numFmtId="10" fontId="49" fillId="21" borderId="0" xfId="8" applyNumberFormat="1" applyFont="1" applyFill="1" applyBorder="1" applyAlignment="1" applyProtection="1">
      <alignment horizontal="right"/>
    </xf>
    <xf numFmtId="0" fontId="38" fillId="21" borderId="0" xfId="1" applyNumberFormat="1" applyFont="1" applyFill="1" applyBorder="1" applyProtection="1"/>
    <xf numFmtId="164" fontId="49" fillId="21" borderId="0" xfId="1" applyFont="1" applyFill="1" applyBorder="1" applyAlignment="1" applyProtection="1">
      <alignment horizontal="center"/>
    </xf>
    <xf numFmtId="10" fontId="49" fillId="21" borderId="0" xfId="8" applyNumberFormat="1" applyFont="1" applyFill="1" applyBorder="1" applyAlignment="1" applyProtection="1">
      <alignment horizontal="center"/>
    </xf>
    <xf numFmtId="164" fontId="49" fillId="21" borderId="0" xfId="1" applyFont="1" applyFill="1" applyBorder="1" applyProtection="1"/>
    <xf numFmtId="10" fontId="49" fillId="21" borderId="0" xfId="8" applyNumberFormat="1" applyFont="1" applyFill="1" applyBorder="1" applyProtection="1"/>
    <xf numFmtId="0" fontId="49" fillId="21" borderId="18" xfId="2" applyFont="1" applyFill="1" applyBorder="1" applyAlignment="1">
      <alignment horizontal="left"/>
    </xf>
    <xf numFmtId="164" fontId="38" fillId="21" borderId="0" xfId="1" applyFont="1" applyFill="1" applyBorder="1" applyAlignment="1" applyProtection="1">
      <alignment horizontal="center"/>
    </xf>
    <xf numFmtId="10" fontId="38" fillId="21" borderId="0" xfId="8" applyNumberFormat="1" applyFont="1" applyFill="1" applyBorder="1" applyAlignment="1" applyProtection="1">
      <alignment horizontal="right"/>
    </xf>
    <xf numFmtId="164" fontId="49" fillId="21" borderId="25" xfId="1" applyFont="1" applyFill="1" applyBorder="1" applyAlignment="1" applyProtection="1">
      <alignment horizontal="center"/>
    </xf>
    <xf numFmtId="10" fontId="49" fillId="21" borderId="25" xfId="8" applyNumberFormat="1" applyFont="1" applyFill="1" applyBorder="1" applyAlignment="1" applyProtection="1">
      <alignment horizontal="right"/>
    </xf>
    <xf numFmtId="164" fontId="38" fillId="0" borderId="5" xfId="1" applyFont="1" applyBorder="1" applyProtection="1"/>
    <xf numFmtId="44" fontId="38" fillId="0" borderId="5" xfId="1" applyNumberFormat="1" applyFont="1" applyBorder="1" applyProtection="1"/>
    <xf numFmtId="9" fontId="38" fillId="0" borderId="16" xfId="8" applyFont="1" applyBorder="1" applyProtection="1"/>
    <xf numFmtId="10" fontId="12" fillId="24" borderId="15" xfId="8" applyNumberFormat="1" applyFont="1" applyFill="1" applyBorder="1" applyProtection="1"/>
    <xf numFmtId="0" fontId="38" fillId="3" borderId="0" xfId="2" applyFont="1" applyFill="1" applyAlignment="1">
      <alignment horizontal="right"/>
    </xf>
    <xf numFmtId="164" fontId="38" fillId="23" borderId="5" xfId="1" applyFont="1" applyFill="1" applyBorder="1" applyAlignment="1" applyProtection="1">
      <alignment horizontal="center"/>
    </xf>
    <xf numFmtId="0" fontId="49" fillId="23" borderId="21" xfId="2" applyFont="1" applyFill="1" applyBorder="1" applyAlignment="1">
      <alignment horizontal="left"/>
    </xf>
    <xf numFmtId="0" fontId="38" fillId="23" borderId="20" xfId="2" applyFont="1" applyFill="1" applyBorder="1" applyAlignment="1">
      <alignment horizontal="left"/>
    </xf>
    <xf numFmtId="0" fontId="38" fillId="23" borderId="21" xfId="2" applyFont="1" applyFill="1" applyBorder="1" applyAlignment="1">
      <alignment horizontal="left"/>
    </xf>
    <xf numFmtId="0" fontId="38" fillId="23" borderId="5" xfId="2" applyFont="1" applyFill="1" applyBorder="1" applyAlignment="1">
      <alignment horizontal="center"/>
    </xf>
    <xf numFmtId="0" fontId="38" fillId="23" borderId="5" xfId="2" applyFont="1" applyFill="1" applyBorder="1" applyAlignment="1">
      <alignment horizontal="left"/>
    </xf>
    <xf numFmtId="10" fontId="38" fillId="23" borderId="0" xfId="2" applyNumberFormat="1" applyFont="1" applyFill="1"/>
    <xf numFmtId="0" fontId="38" fillId="23" borderId="18" xfId="2" applyFont="1" applyFill="1" applyBorder="1" applyAlignment="1">
      <alignment horizontal="left"/>
    </xf>
    <xf numFmtId="0" fontId="38" fillId="23" borderId="0" xfId="2" applyFont="1" applyFill="1" applyAlignment="1">
      <alignment horizontal="left"/>
    </xf>
    <xf numFmtId="44" fontId="38" fillId="23" borderId="5" xfId="2" applyNumberFormat="1" applyFont="1" applyFill="1" applyBorder="1" applyAlignment="1">
      <alignment horizontal="center"/>
    </xf>
    <xf numFmtId="44" fontId="38" fillId="23" borderId="5" xfId="2" applyNumberFormat="1" applyFont="1" applyFill="1" applyBorder="1" applyAlignment="1">
      <alignment horizontal="left"/>
    </xf>
    <xf numFmtId="0" fontId="38" fillId="23" borderId="24" xfId="2" applyFont="1" applyFill="1" applyBorder="1" applyAlignment="1">
      <alignment horizontal="left"/>
    </xf>
    <xf numFmtId="0" fontId="38" fillId="23" borderId="25" xfId="2" applyFont="1" applyFill="1" applyBorder="1" applyAlignment="1">
      <alignment horizontal="left"/>
    </xf>
    <xf numFmtId="10" fontId="38" fillId="23" borderId="25" xfId="2" applyNumberFormat="1" applyFont="1" applyFill="1" applyBorder="1"/>
    <xf numFmtId="172" fontId="12" fillId="24" borderId="14" xfId="8" applyNumberFormat="1" applyFont="1" applyFill="1" applyBorder="1" applyProtection="1"/>
    <xf numFmtId="172" fontId="12" fillId="24" borderId="0" xfId="8" applyNumberFormat="1" applyFont="1" applyFill="1" applyBorder="1" applyProtection="1"/>
    <xf numFmtId="0" fontId="49" fillId="23" borderId="25" xfId="2" applyFont="1" applyFill="1" applyBorder="1" applyAlignment="1">
      <alignment horizontal="center"/>
    </xf>
    <xf numFmtId="0" fontId="49" fillId="23" borderId="26" xfId="2" applyFont="1" applyFill="1" applyBorder="1" applyAlignment="1">
      <alignment horizontal="center"/>
    </xf>
    <xf numFmtId="10" fontId="38" fillId="3" borderId="5" xfId="2" applyNumberFormat="1" applyFont="1" applyFill="1" applyBorder="1"/>
    <xf numFmtId="164" fontId="47" fillId="24" borderId="5" xfId="1" applyFont="1" applyFill="1" applyBorder="1" applyProtection="1"/>
    <xf numFmtId="0" fontId="43" fillId="0" borderId="0" xfId="2" applyFont="1"/>
    <xf numFmtId="0" fontId="46" fillId="7" borderId="12" xfId="2" applyFont="1" applyFill="1" applyBorder="1" applyAlignment="1">
      <alignment horizontal="center" vertical="center" wrapText="1"/>
    </xf>
    <xf numFmtId="0" fontId="28" fillId="7" borderId="59" xfId="2" applyFont="1" applyFill="1" applyBorder="1" applyAlignment="1">
      <alignment horizontal="center" vertical="center" wrapText="1"/>
    </xf>
    <xf numFmtId="0" fontId="28" fillId="7" borderId="12" xfId="2" applyFont="1" applyFill="1" applyBorder="1" applyAlignment="1">
      <alignment horizontal="center" vertical="center" wrapText="1"/>
    </xf>
    <xf numFmtId="0" fontId="39" fillId="12" borderId="12" xfId="2" applyFont="1" applyFill="1" applyBorder="1" applyAlignment="1">
      <alignment horizontal="center" vertical="center" wrapText="1"/>
    </xf>
    <xf numFmtId="0" fontId="47" fillId="7" borderId="59" xfId="2" applyFont="1" applyFill="1" applyBorder="1" applyAlignment="1">
      <alignment vertical="top" wrapText="1"/>
    </xf>
    <xf numFmtId="0" fontId="47" fillId="7" borderId="60" xfId="2" applyFont="1" applyFill="1" applyBorder="1" applyAlignment="1">
      <alignment vertical="top" wrapText="1"/>
    </xf>
    <xf numFmtId="0" fontId="48" fillId="0" borderId="0" xfId="2" applyFont="1"/>
    <xf numFmtId="0" fontId="39" fillId="12" borderId="14" xfId="2" applyFont="1" applyFill="1" applyBorder="1" applyAlignment="1">
      <alignment horizontal="center" vertical="center" wrapText="1"/>
    </xf>
    <xf numFmtId="0" fontId="42" fillId="7" borderId="5" xfId="2" applyFont="1" applyFill="1" applyBorder="1" applyAlignment="1">
      <alignment horizontal="center" vertical="center" wrapText="1"/>
    </xf>
    <xf numFmtId="175" fontId="0" fillId="5" borderId="5" xfId="11" applyNumberFormat="1" applyFont="1" applyFill="1" applyBorder="1" applyAlignment="1" applyProtection="1">
      <alignment horizontal="center" vertical="center"/>
    </xf>
    <xf numFmtId="179" fontId="0" fillId="5" borderId="5" xfId="11" applyNumberFormat="1" applyFont="1" applyFill="1" applyBorder="1" applyAlignment="1" applyProtection="1">
      <alignment horizontal="center" vertical="center"/>
    </xf>
    <xf numFmtId="175" fontId="20" fillId="6" borderId="16" xfId="3" applyNumberFormat="1" applyFont="1" applyFill="1" applyBorder="1" applyAlignment="1">
      <alignment horizontal="center"/>
    </xf>
    <xf numFmtId="179" fontId="0" fillId="2" borderId="5" xfId="11" applyNumberFormat="1" applyFont="1" applyFill="1" applyBorder="1" applyAlignment="1" applyProtection="1">
      <alignment horizontal="right" vertical="center"/>
    </xf>
    <xf numFmtId="0" fontId="20" fillId="6" borderId="16" xfId="3" applyFont="1" applyFill="1" applyBorder="1" applyAlignment="1">
      <alignment horizontal="center"/>
    </xf>
    <xf numFmtId="3" fontId="20" fillId="6" borderId="16" xfId="3" applyNumberFormat="1" applyFont="1" applyFill="1" applyBorder="1" applyAlignment="1">
      <alignment horizontal="center"/>
    </xf>
    <xf numFmtId="0" fontId="2" fillId="0" borderId="0" xfId="4" applyFont="1" applyAlignment="1">
      <alignment horizontal="right"/>
    </xf>
    <xf numFmtId="0" fontId="10" fillId="0" borderId="4" xfId="4" applyFont="1" applyBorder="1" applyAlignment="1">
      <alignment horizontal="center"/>
    </xf>
    <xf numFmtId="0" fontId="0" fillId="0" borderId="10" xfId="4" applyFont="1" applyBorder="1"/>
    <xf numFmtId="9" fontId="1" fillId="0" borderId="0" xfId="4" applyNumberFormat="1"/>
    <xf numFmtId="0" fontId="20" fillId="0" borderId="0" xfId="4" applyFont="1" applyAlignment="1">
      <alignment vertical="center"/>
    </xf>
    <xf numFmtId="0" fontId="0" fillId="0" borderId="11" xfId="4" applyFont="1" applyBorder="1"/>
    <xf numFmtId="0" fontId="0" fillId="0" borderId="8" xfId="4" applyFont="1" applyBorder="1"/>
    <xf numFmtId="0" fontId="0" fillId="0" borderId="12" xfId="4" applyFont="1" applyBorder="1"/>
    <xf numFmtId="0" fontId="16" fillId="0" borderId="3" xfId="4" applyFont="1" applyBorder="1" applyAlignment="1">
      <alignment horizontal="center"/>
    </xf>
    <xf numFmtId="0" fontId="16" fillId="0" borderId="4" xfId="4" applyFont="1" applyBorder="1" applyAlignment="1">
      <alignment horizontal="center"/>
    </xf>
    <xf numFmtId="0" fontId="16" fillId="0" borderId="10" xfId="4" applyFont="1" applyBorder="1" applyAlignment="1">
      <alignment horizontal="center"/>
    </xf>
    <xf numFmtId="0" fontId="9" fillId="10" borderId="5" xfId="4" applyFont="1" applyFill="1" applyBorder="1" applyAlignment="1">
      <alignment horizontal="center"/>
    </xf>
    <xf numFmtId="0" fontId="15" fillId="4" borderId="5" xfId="2" applyFont="1" applyFill="1" applyBorder="1" applyAlignment="1" applyProtection="1">
      <alignment horizontal="center" vertical="center" wrapText="1"/>
      <protection locked="0"/>
    </xf>
    <xf numFmtId="0" fontId="8" fillId="0" borderId="5" xfId="4" applyFont="1" applyBorder="1" applyAlignment="1">
      <alignment horizontal="center" vertical="center"/>
    </xf>
    <xf numFmtId="0" fontId="8" fillId="0" borderId="0" xfId="4" applyFont="1" applyAlignment="1">
      <alignment vertical="top" wrapText="1"/>
    </xf>
    <xf numFmtId="0" fontId="1" fillId="0" borderId="5" xfId="4" applyBorder="1" applyAlignment="1">
      <alignment horizontal="center"/>
    </xf>
    <xf numFmtId="0" fontId="8" fillId="0" borderId="5" xfId="2" applyFont="1" applyBorder="1" applyAlignment="1">
      <alignment vertical="top" wrapText="1"/>
    </xf>
    <xf numFmtId="10" fontId="1" fillId="0" borderId="5" xfId="4" applyNumberFormat="1" applyBorder="1" applyAlignment="1">
      <alignment horizontal="center"/>
    </xf>
    <xf numFmtId="4" fontId="1" fillId="0" borderId="5" xfId="4" applyNumberFormat="1" applyBorder="1"/>
    <xf numFmtId="0" fontId="8" fillId="0" borderId="5" xfId="2" applyFont="1" applyBorder="1" applyAlignment="1">
      <alignment horizontal="left" vertical="center" wrapText="1"/>
    </xf>
    <xf numFmtId="0" fontId="8" fillId="0" borderId="5" xfId="2" applyFont="1" applyBorder="1" applyAlignment="1">
      <alignment horizontal="left" vertical="top" wrapText="1"/>
    </xf>
    <xf numFmtId="1" fontId="1" fillId="0" borderId="5" xfId="4" applyNumberFormat="1" applyBorder="1" applyAlignment="1">
      <alignment horizontal="center"/>
    </xf>
    <xf numFmtId="0" fontId="8" fillId="0" borderId="0" xfId="4" applyFont="1" applyAlignment="1">
      <alignment horizontal="left" vertical="top" wrapText="1"/>
    </xf>
    <xf numFmtId="167" fontId="1" fillId="0" borderId="0" xfId="4" applyNumberFormat="1" applyAlignment="1">
      <alignment horizontal="center"/>
    </xf>
    <xf numFmtId="10" fontId="1" fillId="0" borderId="0" xfId="4" applyNumberFormat="1" applyAlignment="1">
      <alignment horizontal="center"/>
    </xf>
    <xf numFmtId="4" fontId="1" fillId="0" borderId="0" xfId="4" applyNumberFormat="1"/>
    <xf numFmtId="0" fontId="1" fillId="0" borderId="5" xfId="4" applyBorder="1"/>
    <xf numFmtId="9" fontId="1" fillId="0" borderId="5" xfId="7" applyFont="1" applyBorder="1" applyAlignment="1" applyProtection="1">
      <alignment horizontal="center"/>
    </xf>
    <xf numFmtId="39" fontId="10" fillId="6" borderId="5" xfId="11" applyNumberFormat="1" applyFont="1" applyFill="1" applyBorder="1" applyAlignment="1" applyProtection="1">
      <alignment horizontal="center" vertical="center"/>
    </xf>
    <xf numFmtId="9" fontId="1" fillId="0" borderId="5" xfId="4" applyNumberFormat="1" applyBorder="1" applyAlignment="1">
      <alignment horizontal="center"/>
    </xf>
    <xf numFmtId="168" fontId="10" fillId="6" borderId="5" xfId="11" applyNumberFormat="1" applyFont="1" applyFill="1" applyBorder="1" applyAlignment="1" applyProtection="1">
      <alignment horizontal="center" vertical="center"/>
    </xf>
    <xf numFmtId="0" fontId="38" fillId="2" borderId="19" xfId="2" applyFont="1" applyFill="1" applyBorder="1" applyAlignment="1">
      <alignment horizontal="center"/>
    </xf>
    <xf numFmtId="0" fontId="2" fillId="3" borderId="0" xfId="2" applyFont="1" applyFill="1" applyAlignment="1">
      <alignment horizontal="left"/>
    </xf>
    <xf numFmtId="0" fontId="9" fillId="25" borderId="5" xfId="2" applyFont="1" applyFill="1" applyBorder="1" applyAlignment="1">
      <alignment horizontal="center"/>
    </xf>
    <xf numFmtId="0" fontId="2" fillId="0" borderId="0" xfId="2" applyFont="1" applyAlignment="1">
      <alignment horizontal="left"/>
    </xf>
    <xf numFmtId="0" fontId="9" fillId="10" borderId="5" xfId="2" applyFont="1" applyFill="1" applyBorder="1" applyAlignment="1">
      <alignment horizontal="center"/>
    </xf>
    <xf numFmtId="0" fontId="9" fillId="25" borderId="13" xfId="2" applyFont="1" applyFill="1" applyBorder="1" applyAlignment="1">
      <alignment horizontal="center" vertical="center" textRotation="90"/>
    </xf>
    <xf numFmtId="0" fontId="9" fillId="25" borderId="15" xfId="2" applyFont="1" applyFill="1" applyBorder="1" applyAlignment="1">
      <alignment horizontal="center" vertical="center" textRotation="90"/>
    </xf>
    <xf numFmtId="0" fontId="9" fillId="25" borderId="14" xfId="2" applyFont="1" applyFill="1" applyBorder="1" applyAlignment="1">
      <alignment horizontal="center" vertical="center" textRotation="90"/>
    </xf>
    <xf numFmtId="166" fontId="89" fillId="4" borderId="13" xfId="3" applyNumberFormat="1" applyFill="1" applyBorder="1" applyAlignment="1">
      <alignment horizontal="center" vertical="center"/>
    </xf>
    <xf numFmtId="166" fontId="89" fillId="4" borderId="14" xfId="3" applyNumberFormat="1" applyFill="1" applyBorder="1" applyAlignment="1">
      <alignment horizontal="center" vertical="center"/>
    </xf>
    <xf numFmtId="0" fontId="9" fillId="25" borderId="5" xfId="2" applyFont="1" applyFill="1" applyBorder="1" applyAlignment="1">
      <alignment horizontal="center" vertical="center" wrapText="1"/>
    </xf>
    <xf numFmtId="0" fontId="3" fillId="0" borderId="0" xfId="2" applyFont="1" applyAlignment="1">
      <alignment horizontal="left"/>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9" xfId="2" applyFont="1" applyFill="1" applyBorder="1" applyAlignment="1">
      <alignment horizontal="center" vertical="center"/>
    </xf>
    <xf numFmtId="0" fontId="9" fillId="25" borderId="16" xfId="2" applyFont="1" applyFill="1" applyBorder="1" applyAlignment="1">
      <alignment horizontal="center"/>
    </xf>
    <xf numFmtId="0" fontId="9" fillId="25" borderId="17" xfId="2" applyFont="1" applyFill="1" applyBorder="1" applyAlignment="1">
      <alignment horizontal="center"/>
    </xf>
    <xf numFmtId="0" fontId="9" fillId="25" borderId="19" xfId="2" applyFont="1" applyFill="1" applyBorder="1" applyAlignment="1">
      <alignment horizontal="center"/>
    </xf>
    <xf numFmtId="0" fontId="2" fillId="9" borderId="5" xfId="2" applyFont="1" applyFill="1" applyBorder="1" applyAlignment="1">
      <alignment horizontal="right"/>
    </xf>
    <xf numFmtId="0" fontId="2" fillId="9" borderId="5" xfId="2" applyFont="1" applyFill="1" applyBorder="1" applyAlignment="1">
      <alignment horizontal="right" wrapText="1"/>
    </xf>
    <xf numFmtId="0" fontId="38" fillId="4" borderId="16" xfId="2" applyFont="1" applyFill="1" applyBorder="1" applyAlignment="1">
      <alignment horizontal="center"/>
    </xf>
    <xf numFmtId="0" fontId="38" fillId="4" borderId="19" xfId="2" applyFont="1" applyFill="1" applyBorder="1" applyAlignment="1">
      <alignment horizontal="center"/>
    </xf>
    <xf numFmtId="0" fontId="62" fillId="4" borderId="16" xfId="2" applyFont="1" applyFill="1" applyBorder="1" applyAlignment="1">
      <alignment horizontal="center"/>
    </xf>
    <xf numFmtId="0" fontId="62" fillId="4" borderId="19" xfId="2" applyFont="1" applyFill="1" applyBorder="1" applyAlignment="1">
      <alignment horizontal="center"/>
    </xf>
    <xf numFmtId="0" fontId="62" fillId="4" borderId="5" xfId="2" applyFont="1" applyFill="1" applyBorder="1" applyAlignment="1">
      <alignment horizontal="center" vertical="center"/>
    </xf>
    <xf numFmtId="0" fontId="62" fillId="2" borderId="16" xfId="2" applyFont="1" applyFill="1" applyBorder="1" applyAlignment="1">
      <alignment horizontal="center"/>
    </xf>
    <xf numFmtId="0" fontId="62" fillId="2" borderId="19" xfId="2" applyFont="1" applyFill="1" applyBorder="1" applyAlignment="1">
      <alignment horizontal="center"/>
    </xf>
    <xf numFmtId="0" fontId="38" fillId="2" borderId="16" xfId="2" applyFont="1" applyFill="1" applyBorder="1" applyAlignment="1">
      <alignment horizontal="center"/>
    </xf>
    <xf numFmtId="0" fontId="38" fillId="2" borderId="19" xfId="2" applyFont="1" applyFill="1" applyBorder="1" applyAlignment="1">
      <alignment horizontal="center"/>
    </xf>
    <xf numFmtId="0" fontId="38" fillId="0" borderId="16" xfId="2" applyFont="1" applyBorder="1" applyAlignment="1">
      <alignment horizontal="center" vertical="center"/>
    </xf>
    <xf numFmtId="0" fontId="38" fillId="0" borderId="19" xfId="2" applyFont="1" applyBorder="1" applyAlignment="1">
      <alignment horizontal="center" vertical="center"/>
    </xf>
    <xf numFmtId="0" fontId="38" fillId="2" borderId="13" xfId="2" applyFont="1" applyFill="1" applyBorder="1" applyAlignment="1">
      <alignment horizontal="center" vertical="center"/>
    </xf>
    <xf numFmtId="0" fontId="38" fillId="2" borderId="14" xfId="2" applyFont="1" applyFill="1" applyBorder="1" applyAlignment="1">
      <alignment horizontal="center" vertical="center"/>
    </xf>
    <xf numFmtId="0" fontId="50" fillId="25" borderId="16" xfId="2" applyFont="1" applyFill="1" applyBorder="1" applyAlignment="1">
      <alignment horizontal="center" vertical="center" wrapText="1"/>
    </xf>
    <xf numFmtId="0" fontId="50" fillId="25" borderId="19" xfId="2" applyFont="1" applyFill="1" applyBorder="1" applyAlignment="1">
      <alignment horizontal="center" vertical="center" wrapText="1"/>
    </xf>
    <xf numFmtId="0" fontId="50" fillId="25" borderId="13" xfId="2" applyFont="1" applyFill="1" applyBorder="1" applyAlignment="1">
      <alignment horizontal="center" vertical="center" wrapText="1"/>
    </xf>
    <xf numFmtId="0" fontId="50" fillId="25" borderId="15" xfId="2" applyFont="1" applyFill="1" applyBorder="1" applyAlignment="1">
      <alignment horizontal="center" vertical="center" wrapText="1"/>
    </xf>
    <xf numFmtId="0" fontId="50" fillId="25" borderId="14" xfId="2" applyFont="1" applyFill="1" applyBorder="1" applyAlignment="1">
      <alignment horizontal="center" vertical="center" wrapText="1"/>
    </xf>
    <xf numFmtId="0" fontId="50" fillId="25" borderId="20" xfId="2" applyFont="1" applyFill="1" applyBorder="1" applyAlignment="1">
      <alignment horizontal="center" vertical="center" wrapText="1"/>
    </xf>
    <xf numFmtId="0" fontId="50" fillId="25" borderId="22" xfId="2" applyFont="1" applyFill="1" applyBorder="1" applyAlignment="1">
      <alignment horizontal="center" vertical="center" wrapText="1"/>
    </xf>
    <xf numFmtId="0" fontId="50" fillId="25" borderId="18" xfId="2" applyFont="1" applyFill="1" applyBorder="1" applyAlignment="1">
      <alignment horizontal="center" vertical="center" wrapText="1"/>
    </xf>
    <xf numFmtId="0" fontId="50" fillId="25" borderId="23" xfId="2" applyFont="1" applyFill="1" applyBorder="1" applyAlignment="1">
      <alignment horizontal="center" vertical="center" wrapText="1"/>
    </xf>
    <xf numFmtId="0" fontId="50" fillId="25" borderId="24" xfId="2" applyFont="1" applyFill="1" applyBorder="1" applyAlignment="1">
      <alignment horizontal="center" vertical="center" wrapText="1"/>
    </xf>
    <xf numFmtId="0" fontId="50" fillId="25" borderId="26" xfId="2" applyFont="1" applyFill="1" applyBorder="1" applyAlignment="1">
      <alignment horizontal="center" vertical="center" wrapText="1"/>
    </xf>
    <xf numFmtId="0" fontId="50" fillId="25" borderId="5" xfId="2" applyFont="1" applyFill="1" applyBorder="1" applyAlignment="1">
      <alignment horizontal="center" vertical="center" wrapText="1"/>
    </xf>
    <xf numFmtId="0" fontId="50" fillId="10" borderId="5" xfId="2" applyFont="1" applyFill="1" applyBorder="1" applyAlignment="1">
      <alignment horizontal="center" vertical="center" wrapText="1"/>
    </xf>
    <xf numFmtId="0" fontId="50" fillId="25" borderId="17" xfId="2" applyFont="1" applyFill="1" applyBorder="1" applyAlignment="1">
      <alignment horizontal="center" vertical="center" wrapText="1"/>
    </xf>
    <xf numFmtId="0" fontId="50" fillId="10" borderId="16" xfId="2" applyFont="1" applyFill="1" applyBorder="1" applyAlignment="1">
      <alignment horizontal="center" vertical="center" wrapText="1"/>
    </xf>
    <xf numFmtId="0" fontId="50" fillId="10" borderId="17" xfId="2" applyFont="1" applyFill="1" applyBorder="1" applyAlignment="1">
      <alignment horizontal="center" vertical="center" wrapText="1"/>
    </xf>
    <xf numFmtId="0" fontId="50" fillId="10" borderId="19" xfId="2" applyFont="1" applyFill="1" applyBorder="1" applyAlignment="1">
      <alignment horizontal="center" vertical="center" wrapText="1"/>
    </xf>
    <xf numFmtId="0" fontId="15" fillId="9" borderId="16" xfId="2" applyFont="1" applyFill="1" applyBorder="1" applyAlignment="1">
      <alignment horizontal="center"/>
    </xf>
    <xf numFmtId="0" fontId="15" fillId="9" borderId="17" xfId="2" applyFont="1" applyFill="1" applyBorder="1" applyAlignment="1">
      <alignment horizontal="center"/>
    </xf>
    <xf numFmtId="0" fontId="15" fillId="9" borderId="19" xfId="2" applyFont="1" applyFill="1" applyBorder="1" applyAlignment="1">
      <alignment horizontal="center"/>
    </xf>
    <xf numFmtId="4" fontId="15" fillId="0" borderId="0" xfId="4" applyNumberFormat="1" applyFont="1" applyAlignment="1">
      <alignment horizontal="center" vertical="center" wrapText="1"/>
    </xf>
    <xf numFmtId="0" fontId="15" fillId="9" borderId="16" xfId="2" applyFont="1" applyFill="1" applyBorder="1" applyAlignment="1">
      <alignment horizontal="center" vertical="center" wrapText="1"/>
    </xf>
    <xf numFmtId="0" fontId="15" fillId="9" borderId="17" xfId="2" applyFont="1" applyFill="1" applyBorder="1" applyAlignment="1">
      <alignment horizontal="center" vertical="center" wrapText="1"/>
    </xf>
    <xf numFmtId="0" fontId="15" fillId="9" borderId="16" xfId="2" applyFont="1" applyFill="1" applyBorder="1" applyAlignment="1">
      <alignment horizontal="center" wrapText="1"/>
    </xf>
    <xf numFmtId="0" fontId="15" fillId="9" borderId="17" xfId="2" applyFont="1" applyFill="1" applyBorder="1" applyAlignment="1">
      <alignment horizontal="center" wrapText="1"/>
    </xf>
    <xf numFmtId="0" fontId="15" fillId="9" borderId="19" xfId="2" applyFont="1" applyFill="1" applyBorder="1" applyAlignment="1">
      <alignment horizontal="center" wrapText="1"/>
    </xf>
    <xf numFmtId="0" fontId="20" fillId="9" borderId="5" xfId="3" applyFont="1" applyFill="1" applyBorder="1" applyAlignment="1">
      <alignment horizontal="left"/>
    </xf>
    <xf numFmtId="0" fontId="9" fillId="25" borderId="5" xfId="3" applyFont="1" applyFill="1" applyBorder="1" applyAlignment="1">
      <alignment horizontal="center" vertical="center"/>
    </xf>
    <xf numFmtId="0" fontId="9" fillId="25" borderId="13" xfId="3" applyFont="1" applyFill="1" applyBorder="1" applyAlignment="1">
      <alignment horizontal="center" vertical="center"/>
    </xf>
    <xf numFmtId="0" fontId="9" fillId="25" borderId="14" xfId="3" applyFont="1" applyFill="1" applyBorder="1" applyAlignment="1">
      <alignment horizontal="center" vertical="center"/>
    </xf>
    <xf numFmtId="0" fontId="20" fillId="9" borderId="5" xfId="3" applyFont="1" applyFill="1" applyBorder="1" applyAlignment="1">
      <alignment horizontal="center" vertical="center"/>
    </xf>
    <xf numFmtId="0" fontId="20" fillId="9" borderId="20"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18" xfId="3" applyFont="1" applyFill="1" applyBorder="1" applyAlignment="1">
      <alignment horizontal="center" vertical="center"/>
    </xf>
    <xf numFmtId="0" fontId="20" fillId="9" borderId="0" xfId="3" applyFont="1" applyFill="1" applyAlignment="1">
      <alignment horizontal="center" vertical="center"/>
    </xf>
    <xf numFmtId="0" fontId="20" fillId="9" borderId="23" xfId="3" applyFont="1" applyFill="1" applyBorder="1" applyAlignment="1">
      <alignment horizontal="center" vertical="center"/>
    </xf>
    <xf numFmtId="0" fontId="20" fillId="9" borderId="24" xfId="3" applyFont="1" applyFill="1" applyBorder="1" applyAlignment="1">
      <alignment horizontal="center" vertical="center"/>
    </xf>
    <xf numFmtId="0" fontId="20" fillId="9" borderId="25" xfId="3" applyFont="1" applyFill="1" applyBorder="1" applyAlignment="1">
      <alignment horizontal="center" vertical="center"/>
    </xf>
    <xf numFmtId="0" fontId="20" fillId="9" borderId="26" xfId="3" applyFont="1" applyFill="1" applyBorder="1" applyAlignment="1">
      <alignment horizontal="center" vertical="center"/>
    </xf>
    <xf numFmtId="0" fontId="9" fillId="25" borderId="20" xfId="3" applyFont="1" applyFill="1" applyBorder="1" applyAlignment="1">
      <alignment horizontal="center" vertical="center"/>
    </xf>
    <xf numFmtId="0" fontId="9" fillId="25" borderId="21" xfId="3" applyFont="1" applyFill="1" applyBorder="1" applyAlignment="1">
      <alignment horizontal="center" vertical="center"/>
    </xf>
    <xf numFmtId="0" fontId="9" fillId="25" borderId="22" xfId="3" applyFont="1" applyFill="1" applyBorder="1" applyAlignment="1">
      <alignment horizontal="center" vertical="center"/>
    </xf>
    <xf numFmtId="0" fontId="9" fillId="25" borderId="24" xfId="3" applyFont="1" applyFill="1" applyBorder="1" applyAlignment="1">
      <alignment horizontal="center" vertical="center"/>
    </xf>
    <xf numFmtId="0" fontId="9" fillId="25" borderId="25" xfId="3" applyFont="1" applyFill="1" applyBorder="1" applyAlignment="1">
      <alignment horizontal="center" vertical="center"/>
    </xf>
    <xf numFmtId="0" fontId="9" fillId="25" borderId="26" xfId="3" applyFont="1" applyFill="1" applyBorder="1" applyAlignment="1">
      <alignment horizontal="center" vertical="center"/>
    </xf>
    <xf numFmtId="0" fontId="9" fillId="25" borderId="16" xfId="3" applyFont="1" applyFill="1" applyBorder="1" applyAlignment="1">
      <alignment horizontal="center" vertical="center"/>
    </xf>
    <xf numFmtId="0" fontId="9" fillId="25" borderId="19" xfId="3" applyFont="1" applyFill="1" applyBorder="1" applyAlignment="1">
      <alignment horizontal="center" vertical="center"/>
    </xf>
    <xf numFmtId="0" fontId="20" fillId="9" borderId="16" xfId="3" applyFont="1" applyFill="1" applyBorder="1" applyAlignment="1">
      <alignment horizontal="left"/>
    </xf>
    <xf numFmtId="0" fontId="20" fillId="9" borderId="17" xfId="3" applyFont="1" applyFill="1" applyBorder="1" applyAlignment="1">
      <alignment horizontal="left"/>
    </xf>
    <xf numFmtId="0" fontId="59" fillId="12" borderId="16" xfId="3" applyFont="1" applyFill="1" applyBorder="1" applyAlignment="1">
      <alignment horizontal="left"/>
    </xf>
    <xf numFmtId="0" fontId="59" fillId="12" borderId="17" xfId="3" applyFont="1" applyFill="1" applyBorder="1" applyAlignment="1">
      <alignment horizontal="left"/>
    </xf>
    <xf numFmtId="39" fontId="10" fillId="11" borderId="5" xfId="11" applyNumberFormat="1" applyFont="1" applyFill="1" applyBorder="1" applyAlignment="1" applyProtection="1">
      <alignment horizontal="center" vertical="center"/>
    </xf>
    <xf numFmtId="0" fontId="20" fillId="6" borderId="16" xfId="3" applyFont="1" applyFill="1" applyBorder="1" applyAlignment="1">
      <alignment horizontal="left"/>
    </xf>
    <xf numFmtId="0" fontId="20" fillId="6" borderId="17" xfId="3" applyFont="1" applyFill="1" applyBorder="1" applyAlignment="1">
      <alignment horizontal="left"/>
    </xf>
    <xf numFmtId="0" fontId="9" fillId="10" borderId="5" xfId="3" applyFont="1" applyFill="1" applyBorder="1" applyAlignment="1">
      <alignment horizontal="center" vertical="center"/>
    </xf>
    <xf numFmtId="0" fontId="9" fillId="10" borderId="20" xfId="3" applyFont="1" applyFill="1" applyBorder="1" applyAlignment="1">
      <alignment horizontal="center" vertical="center"/>
    </xf>
    <xf numFmtId="0" fontId="9" fillId="10" borderId="21" xfId="3" applyFont="1" applyFill="1" applyBorder="1" applyAlignment="1">
      <alignment horizontal="center" vertical="center"/>
    </xf>
    <xf numFmtId="0" fontId="9" fillId="10" borderId="24" xfId="3" applyFont="1" applyFill="1" applyBorder="1" applyAlignment="1">
      <alignment horizontal="center" vertical="center"/>
    </xf>
    <xf numFmtId="0" fontId="9" fillId="10" borderId="25" xfId="3" applyFont="1" applyFill="1" applyBorder="1" applyAlignment="1">
      <alignment horizontal="center" vertical="center"/>
    </xf>
    <xf numFmtId="0" fontId="20" fillId="6" borderId="19" xfId="3" applyFont="1" applyFill="1" applyBorder="1" applyAlignment="1">
      <alignment horizontal="left"/>
    </xf>
    <xf numFmtId="0" fontId="54" fillId="10" borderId="16" xfId="3" applyFont="1" applyFill="1" applyBorder="1" applyAlignment="1">
      <alignment horizontal="left" vertical="center" indent="10"/>
    </xf>
    <xf numFmtId="0" fontId="54" fillId="10" borderId="17" xfId="3" applyFont="1" applyFill="1" applyBorder="1" applyAlignment="1">
      <alignment horizontal="left" vertical="center" indent="10"/>
    </xf>
    <xf numFmtId="0" fontId="54" fillId="10" borderId="19" xfId="3" applyFont="1" applyFill="1" applyBorder="1" applyAlignment="1">
      <alignment horizontal="left" vertical="center" indent="10"/>
    </xf>
    <xf numFmtId="0" fontId="9" fillId="10" borderId="22" xfId="3" applyFont="1" applyFill="1" applyBorder="1" applyAlignment="1">
      <alignment horizontal="center" vertical="center"/>
    </xf>
    <xf numFmtId="0" fontId="9" fillId="10" borderId="26" xfId="3" applyFont="1" applyFill="1" applyBorder="1" applyAlignment="1">
      <alignment horizontal="center" vertical="center"/>
    </xf>
    <xf numFmtId="0" fontId="20" fillId="9" borderId="19" xfId="3" applyFont="1" applyFill="1" applyBorder="1" applyAlignment="1">
      <alignment horizontal="left"/>
    </xf>
    <xf numFmtId="0" fontId="7" fillId="3" borderId="0" xfId="2" applyFont="1" applyFill="1" applyAlignment="1">
      <alignment horizontal="right" vertical="center"/>
    </xf>
    <xf numFmtId="0" fontId="7" fillId="3" borderId="0" xfId="2" applyFont="1" applyFill="1" applyAlignment="1">
      <alignment horizontal="left" vertical="center"/>
    </xf>
    <xf numFmtId="0" fontId="7" fillId="3" borderId="0" xfId="2" applyFont="1" applyFill="1" applyAlignment="1">
      <alignment horizontal="center" vertical="center"/>
    </xf>
    <xf numFmtId="0" fontId="7" fillId="3" borderId="0" xfId="2" applyFont="1" applyFill="1" applyAlignment="1">
      <alignment horizontal="left" vertical="center" wrapText="1"/>
    </xf>
    <xf numFmtId="0" fontId="7" fillId="3" borderId="23" xfId="2" applyFont="1" applyFill="1" applyBorder="1" applyAlignment="1">
      <alignment horizontal="left" vertical="center" wrapText="1"/>
    </xf>
    <xf numFmtId="0" fontId="7" fillId="3" borderId="0" xfId="2" applyFont="1" applyFill="1" applyAlignment="1">
      <alignment horizontal="left"/>
    </xf>
    <xf numFmtId="0" fontId="7" fillId="3" borderId="23" xfId="2" applyFont="1" applyFill="1" applyBorder="1" applyAlignment="1">
      <alignment horizontal="left"/>
    </xf>
    <xf numFmtId="0" fontId="22" fillId="0" borderId="0" xfId="2" applyFont="1" applyAlignment="1">
      <alignment horizontal="left" wrapText="1"/>
    </xf>
    <xf numFmtId="0" fontId="51" fillId="0" borderId="0" xfId="2" applyFont="1" applyAlignment="1">
      <alignment horizontal="left"/>
    </xf>
    <xf numFmtId="0" fontId="51" fillId="0" borderId="23" xfId="2" applyFont="1" applyBorder="1" applyAlignment="1">
      <alignment horizontal="left"/>
    </xf>
    <xf numFmtId="0" fontId="49" fillId="23" borderId="16" xfId="2" applyFont="1" applyFill="1" applyBorder="1" applyAlignment="1">
      <alignment horizontal="center"/>
    </xf>
    <xf numFmtId="0" fontId="49" fillId="23" borderId="17" xfId="2" applyFont="1" applyFill="1" applyBorder="1" applyAlignment="1">
      <alignment horizontal="center"/>
    </xf>
    <xf numFmtId="0" fontId="49" fillId="23" borderId="19" xfId="2" applyFont="1" applyFill="1" applyBorder="1" applyAlignment="1">
      <alignment horizontal="center"/>
    </xf>
    <xf numFmtId="0" fontId="49" fillId="23" borderId="16" xfId="2" applyFont="1" applyFill="1" applyBorder="1" applyAlignment="1">
      <alignment horizontal="right"/>
    </xf>
    <xf numFmtId="0" fontId="49" fillId="23" borderId="17" xfId="2" applyFont="1" applyFill="1" applyBorder="1" applyAlignment="1">
      <alignment horizontal="right"/>
    </xf>
    <xf numFmtId="0" fontId="49" fillId="22" borderId="16" xfId="2" applyFont="1" applyFill="1" applyBorder="1" applyAlignment="1">
      <alignment horizontal="right"/>
    </xf>
    <xf numFmtId="0" fontId="49" fillId="22" borderId="17" xfId="2" applyFont="1" applyFill="1" applyBorder="1" applyAlignment="1">
      <alignment horizontal="right"/>
    </xf>
    <xf numFmtId="0" fontId="49" fillId="22" borderId="19" xfId="2" applyFont="1" applyFill="1" applyBorder="1" applyAlignment="1">
      <alignment horizontal="right"/>
    </xf>
    <xf numFmtId="0" fontId="50" fillId="24" borderId="16" xfId="2" applyFont="1" applyFill="1" applyBorder="1" applyAlignment="1">
      <alignment horizontal="right"/>
    </xf>
    <xf numFmtId="0" fontId="50" fillId="24" borderId="17" xfId="2" applyFont="1" applyFill="1" applyBorder="1" applyAlignment="1">
      <alignment horizontal="right"/>
    </xf>
    <xf numFmtId="0" fontId="50" fillId="24" borderId="19" xfId="2" applyFont="1" applyFill="1" applyBorder="1" applyAlignment="1">
      <alignment horizontal="right"/>
    </xf>
    <xf numFmtId="0" fontId="49" fillId="21" borderId="24" xfId="2" applyFont="1" applyFill="1" applyBorder="1" applyAlignment="1">
      <alignment horizontal="right"/>
    </xf>
    <xf numFmtId="0" fontId="49" fillId="21" borderId="25" xfId="2" applyFont="1" applyFill="1" applyBorder="1" applyAlignment="1">
      <alignment horizontal="right"/>
    </xf>
    <xf numFmtId="0" fontId="49" fillId="21" borderId="16" xfId="2" applyFont="1" applyFill="1" applyBorder="1" applyAlignment="1">
      <alignment horizontal="right"/>
    </xf>
    <xf numFmtId="0" fontId="49" fillId="21" borderId="17" xfId="2" applyFont="1" applyFill="1" applyBorder="1" applyAlignment="1">
      <alignment horizontal="right"/>
    </xf>
    <xf numFmtId="0" fontId="49" fillId="23" borderId="19" xfId="2" applyFont="1" applyFill="1" applyBorder="1" applyAlignment="1">
      <alignment horizontal="right"/>
    </xf>
    <xf numFmtId="0" fontId="38" fillId="21" borderId="18" xfId="2" applyFont="1" applyFill="1" applyBorder="1" applyAlignment="1">
      <alignment horizontal="left"/>
    </xf>
    <xf numFmtId="0" fontId="38" fillId="21" borderId="0" xfId="2" applyFont="1" applyFill="1" applyAlignment="1">
      <alignment horizontal="left"/>
    </xf>
    <xf numFmtId="0" fontId="49" fillId="21" borderId="18" xfId="2" applyFont="1" applyFill="1" applyBorder="1" applyAlignment="1">
      <alignment horizontal="right"/>
    </xf>
    <xf numFmtId="0" fontId="49" fillId="21" borderId="0" xfId="2" applyFont="1" applyFill="1" applyAlignment="1">
      <alignment horizontal="right"/>
    </xf>
    <xf numFmtId="0" fontId="38" fillId="21" borderId="18" xfId="2" applyFont="1" applyFill="1" applyBorder="1" applyAlignment="1">
      <alignment horizontal="left" vertical="center"/>
    </xf>
    <xf numFmtId="0" fontId="38" fillId="21" borderId="0" xfId="2" applyFont="1" applyFill="1" applyAlignment="1">
      <alignment horizontal="left" vertical="center"/>
    </xf>
    <xf numFmtId="0" fontId="1" fillId="3" borderId="0" xfId="2" applyFill="1" applyAlignment="1">
      <alignment horizontal="center"/>
    </xf>
    <xf numFmtId="0" fontId="38" fillId="20" borderId="18" xfId="2" applyFont="1" applyFill="1" applyBorder="1" applyAlignment="1">
      <alignment horizontal="left"/>
    </xf>
    <xf numFmtId="0" fontId="38" fillId="20" borderId="0" xfId="2" applyFont="1" applyFill="1" applyAlignment="1">
      <alignment horizontal="left"/>
    </xf>
    <xf numFmtId="0" fontId="38" fillId="20" borderId="24" xfId="2" applyFont="1" applyFill="1" applyBorder="1" applyAlignment="1">
      <alignment horizontal="left"/>
    </xf>
    <xf numFmtId="0" fontId="38" fillId="20" borderId="25" xfId="2" applyFont="1" applyFill="1" applyBorder="1" applyAlignment="1">
      <alignment horizontal="left"/>
    </xf>
    <xf numFmtId="0" fontId="49" fillId="20" borderId="16" xfId="2" applyFont="1" applyFill="1" applyBorder="1" applyAlignment="1">
      <alignment horizontal="right"/>
    </xf>
    <xf numFmtId="0" fontId="49" fillId="20" borderId="17" xfId="2" applyFont="1" applyFill="1" applyBorder="1" applyAlignment="1">
      <alignment horizontal="right"/>
    </xf>
    <xf numFmtId="0" fontId="49" fillId="20" borderId="19" xfId="2" applyFont="1" applyFill="1" applyBorder="1" applyAlignment="1">
      <alignment horizontal="right"/>
    </xf>
    <xf numFmtId="0" fontId="49" fillId="3" borderId="16" xfId="2" applyFont="1" applyFill="1" applyBorder="1" applyAlignment="1">
      <alignment horizontal="center"/>
    </xf>
    <xf numFmtId="0" fontId="49" fillId="3" borderId="17" xfId="2" applyFont="1" applyFill="1" applyBorder="1" applyAlignment="1">
      <alignment horizontal="center"/>
    </xf>
    <xf numFmtId="0" fontId="49" fillId="3" borderId="19" xfId="2" applyFont="1" applyFill="1" applyBorder="1" applyAlignment="1">
      <alignment horizontal="center"/>
    </xf>
    <xf numFmtId="0" fontId="45" fillId="0" borderId="8" xfId="2" applyFont="1" applyBorder="1" applyAlignment="1">
      <alignment horizontal="center" vertical="center" wrapText="1"/>
    </xf>
    <xf numFmtId="0" fontId="45" fillId="0" borderId="12" xfId="2" applyFont="1" applyBorder="1" applyAlignment="1">
      <alignment horizontal="center" vertical="center" wrapText="1"/>
    </xf>
    <xf numFmtId="0" fontId="30" fillId="7" borderId="20" xfId="2" applyFont="1" applyFill="1" applyBorder="1" applyAlignment="1">
      <alignment horizontal="right" vertical="center" wrapText="1"/>
    </xf>
    <xf numFmtId="0" fontId="30" fillId="7" borderId="24" xfId="2" applyFont="1" applyFill="1" applyBorder="1" applyAlignment="1">
      <alignment horizontal="right" vertical="center" wrapText="1"/>
    </xf>
    <xf numFmtId="0" fontId="28" fillId="7" borderId="22" xfId="2" applyFont="1" applyFill="1" applyBorder="1" applyAlignment="1">
      <alignment horizontal="left" vertical="center" wrapText="1"/>
    </xf>
    <xf numFmtId="0" fontId="28" fillId="7" borderId="26" xfId="2" applyFont="1" applyFill="1" applyBorder="1" applyAlignment="1">
      <alignment horizontal="left" vertical="center" wrapText="1"/>
    </xf>
    <xf numFmtId="0" fontId="44" fillId="7" borderId="0" xfId="2" applyFont="1" applyFill="1" applyAlignment="1">
      <alignment horizontal="center" vertical="center" wrapText="1"/>
    </xf>
    <xf numFmtId="0" fontId="44" fillId="7" borderId="23" xfId="2" applyFont="1" applyFill="1" applyBorder="1" applyAlignment="1">
      <alignment horizontal="center" vertical="center" wrapText="1"/>
    </xf>
    <xf numFmtId="0" fontId="29" fillId="7" borderId="0" xfId="2" applyFont="1" applyFill="1" applyAlignment="1">
      <alignment horizontal="center" vertical="center" wrapText="1"/>
    </xf>
    <xf numFmtId="0" fontId="29" fillId="7" borderId="23" xfId="2" applyFont="1" applyFill="1" applyBorder="1" applyAlignment="1">
      <alignment horizontal="center" vertical="center" wrapText="1"/>
    </xf>
    <xf numFmtId="0" fontId="9" fillId="7" borderId="13" xfId="3" applyFont="1" applyFill="1" applyBorder="1" applyAlignment="1">
      <alignment horizontal="center" vertical="center" wrapText="1"/>
    </xf>
    <xf numFmtId="0" fontId="9" fillId="7" borderId="14" xfId="3" applyFont="1" applyFill="1" applyBorder="1" applyAlignment="1">
      <alignment horizontal="center" vertical="center" wrapText="1"/>
    </xf>
    <xf numFmtId="0" fontId="34" fillId="0" borderId="0" xfId="2" applyFont="1" applyAlignment="1">
      <alignment horizontal="left" vertical="center" textRotation="90"/>
    </xf>
    <xf numFmtId="0" fontId="9" fillId="10" borderId="5" xfId="3" applyFont="1" applyFill="1" applyBorder="1" applyAlignment="1">
      <alignment horizontal="center" vertical="center" wrapText="1"/>
    </xf>
    <xf numFmtId="175" fontId="0" fillId="5" borderId="20" xfId="11" applyNumberFormat="1" applyFont="1" applyFill="1" applyBorder="1" applyAlignment="1" applyProtection="1">
      <alignment horizontal="center" vertical="center" wrapText="1"/>
    </xf>
    <xf numFmtId="175" fontId="0" fillId="5" borderId="22" xfId="11" applyNumberFormat="1" applyFont="1" applyFill="1" applyBorder="1" applyAlignment="1" applyProtection="1">
      <alignment horizontal="center" vertical="center" wrapText="1"/>
    </xf>
    <xf numFmtId="175" fontId="0" fillId="5" borderId="18" xfId="11" applyNumberFormat="1" applyFont="1" applyFill="1" applyBorder="1" applyAlignment="1" applyProtection="1">
      <alignment horizontal="center" vertical="center" wrapText="1"/>
    </xf>
    <xf numFmtId="175" fontId="0" fillId="5" borderId="23" xfId="11" applyNumberFormat="1" applyFont="1" applyFill="1" applyBorder="1" applyAlignment="1" applyProtection="1">
      <alignment horizontal="center" vertical="center" wrapText="1"/>
    </xf>
    <xf numFmtId="175" fontId="0" fillId="5" borderId="24" xfId="11" applyNumberFormat="1" applyFont="1" applyFill="1" applyBorder="1" applyAlignment="1" applyProtection="1">
      <alignment horizontal="center" vertical="center" wrapText="1"/>
    </xf>
    <xf numFmtId="175" fontId="0" fillId="5" borderId="26" xfId="11" applyNumberFormat="1" applyFont="1" applyFill="1" applyBorder="1" applyAlignment="1" applyProtection="1">
      <alignment horizontal="center" vertical="center" wrapText="1"/>
    </xf>
    <xf numFmtId="0" fontId="9" fillId="7" borderId="20" xfId="3" applyFont="1" applyFill="1" applyBorder="1" applyAlignment="1">
      <alignment horizontal="center" vertical="center"/>
    </xf>
    <xf numFmtId="0" fontId="9" fillId="7" borderId="21" xfId="3" applyFont="1" applyFill="1" applyBorder="1" applyAlignment="1">
      <alignment horizontal="center" vertical="center"/>
    </xf>
    <xf numFmtId="0" fontId="9" fillId="7" borderId="22" xfId="3" applyFont="1" applyFill="1" applyBorder="1" applyAlignment="1">
      <alignment horizontal="center" vertical="center"/>
    </xf>
    <xf numFmtId="0" fontId="9" fillId="7" borderId="24" xfId="3" applyFont="1" applyFill="1" applyBorder="1" applyAlignment="1">
      <alignment horizontal="center" vertical="center"/>
    </xf>
    <xf numFmtId="0" fontId="9" fillId="7" borderId="25" xfId="3" applyFont="1" applyFill="1" applyBorder="1" applyAlignment="1">
      <alignment horizontal="center" vertical="center"/>
    </xf>
    <xf numFmtId="0" fontId="9" fillId="7" borderId="26" xfId="3" applyFont="1" applyFill="1" applyBorder="1" applyAlignment="1">
      <alignment horizontal="center" vertical="center"/>
    </xf>
    <xf numFmtId="179" fontId="0" fillId="2" borderId="16" xfId="11" applyNumberFormat="1" applyFont="1" applyFill="1" applyBorder="1" applyAlignment="1" applyProtection="1">
      <alignment horizontal="right" vertical="center"/>
    </xf>
    <xf numFmtId="179" fontId="0" fillId="2" borderId="19" xfId="11" applyNumberFormat="1" applyFont="1" applyFill="1" applyBorder="1" applyAlignment="1" applyProtection="1">
      <alignment horizontal="right" vertical="center"/>
    </xf>
    <xf numFmtId="0" fontId="9" fillId="7" borderId="5" xfId="3" applyFont="1" applyFill="1" applyBorder="1" applyAlignment="1">
      <alignment horizontal="center" vertical="center"/>
    </xf>
    <xf numFmtId="0" fontId="9" fillId="10" borderId="20" xfId="3" applyFont="1" applyFill="1" applyBorder="1" applyAlignment="1">
      <alignment horizontal="center" vertical="center" wrapText="1"/>
    </xf>
    <xf numFmtId="0" fontId="9" fillId="10" borderId="24" xfId="3" applyFont="1" applyFill="1" applyBorder="1" applyAlignment="1">
      <alignment horizontal="center" vertical="center" wrapText="1"/>
    </xf>
    <xf numFmtId="0" fontId="9" fillId="10" borderId="13" xfId="3" applyFont="1" applyFill="1" applyBorder="1" applyAlignment="1">
      <alignment horizontal="center" vertical="center" wrapText="1"/>
    </xf>
    <xf numFmtId="0" fontId="9" fillId="10" borderId="14" xfId="3" applyFont="1" applyFill="1" applyBorder="1" applyAlignment="1">
      <alignment horizontal="center" vertical="center" wrapText="1"/>
    </xf>
    <xf numFmtId="0" fontId="33" fillId="7" borderId="20" xfId="3" applyFont="1" applyFill="1" applyBorder="1" applyAlignment="1">
      <alignment horizontal="center" vertical="center"/>
    </xf>
    <xf numFmtId="0" fontId="33" fillId="7" borderId="22" xfId="3" applyFont="1" applyFill="1" applyBorder="1" applyAlignment="1">
      <alignment horizontal="center" vertical="center"/>
    </xf>
    <xf numFmtId="0" fontId="33" fillId="7" borderId="24" xfId="3" applyFont="1" applyFill="1" applyBorder="1" applyAlignment="1">
      <alignment horizontal="center" vertical="center"/>
    </xf>
    <xf numFmtId="0" fontId="33" fillId="7" borderId="26" xfId="3" applyFont="1" applyFill="1" applyBorder="1" applyAlignment="1">
      <alignment horizontal="center" vertical="center"/>
    </xf>
    <xf numFmtId="179" fontId="0" fillId="2" borderId="5" xfId="11" applyNumberFormat="1" applyFont="1" applyFill="1" applyBorder="1" applyAlignment="1" applyProtection="1">
      <alignment horizontal="right" vertical="center"/>
    </xf>
    <xf numFmtId="0" fontId="20" fillId="12" borderId="16" xfId="3" applyFont="1" applyFill="1" applyBorder="1" applyAlignment="1">
      <alignment horizontal="left"/>
    </xf>
    <xf numFmtId="0" fontId="20" fillId="12" borderId="17" xfId="3" applyFont="1" applyFill="1" applyBorder="1" applyAlignment="1">
      <alignment horizontal="left"/>
    </xf>
    <xf numFmtId="0" fontId="20" fillId="12" borderId="19" xfId="3" applyFont="1" applyFill="1" applyBorder="1" applyAlignment="1">
      <alignment horizontal="left"/>
    </xf>
    <xf numFmtId="175" fontId="0" fillId="5" borderId="16" xfId="11" applyNumberFormat="1" applyFont="1" applyFill="1" applyBorder="1" applyAlignment="1">
      <alignment horizontal="center" vertical="center"/>
    </xf>
    <xf numFmtId="175" fontId="0" fillId="5" borderId="19" xfId="11" applyNumberFormat="1" applyFont="1" applyFill="1" applyBorder="1" applyAlignment="1">
      <alignment horizontal="center" vertical="center"/>
    </xf>
    <xf numFmtId="0" fontId="20" fillId="12" borderId="16" xfId="3" applyFont="1" applyFill="1" applyBorder="1" applyAlignment="1">
      <alignment horizontal="center"/>
    </xf>
    <xf numFmtId="0" fontId="20" fillId="12" borderId="17" xfId="3" applyFont="1" applyFill="1" applyBorder="1" applyAlignment="1">
      <alignment horizontal="center"/>
    </xf>
    <xf numFmtId="0" fontId="20" fillId="12" borderId="19" xfId="3" applyFont="1" applyFill="1" applyBorder="1" applyAlignment="1">
      <alignment horizontal="center"/>
    </xf>
    <xf numFmtId="0" fontId="34" fillId="0" borderId="18" xfId="2" applyFont="1" applyBorder="1" applyAlignment="1">
      <alignment horizontal="left" vertical="center" textRotation="90"/>
    </xf>
    <xf numFmtId="0" fontId="29" fillId="7" borderId="16" xfId="2" applyFont="1" applyFill="1" applyBorder="1" applyAlignment="1">
      <alignment horizontal="center" vertical="center" wrapText="1"/>
    </xf>
    <xf numFmtId="0" fontId="29" fillId="7" borderId="17" xfId="2" applyFont="1" applyFill="1" applyBorder="1" applyAlignment="1">
      <alignment horizontal="center" vertical="center" wrapText="1"/>
    </xf>
    <xf numFmtId="0" fontId="29" fillId="7" borderId="19" xfId="2" applyFont="1" applyFill="1" applyBorder="1" applyAlignment="1">
      <alignment horizontal="center" vertical="center" wrapText="1"/>
    </xf>
    <xf numFmtId="0" fontId="2" fillId="0" borderId="16" xfId="2" applyFont="1" applyBorder="1" applyAlignment="1">
      <alignment horizontal="center"/>
    </xf>
    <xf numFmtId="0" fontId="2" fillId="0" borderId="17" xfId="2" applyFont="1" applyBorder="1" applyAlignment="1">
      <alignment horizontal="center"/>
    </xf>
    <xf numFmtId="0" fontId="2" fillId="0" borderId="19" xfId="2" applyFont="1" applyBorder="1" applyAlignment="1">
      <alignment horizontal="center"/>
    </xf>
    <xf numFmtId="0" fontId="41" fillId="7" borderId="13" xfId="4" applyFont="1" applyFill="1" applyBorder="1" applyAlignment="1">
      <alignment horizontal="center" vertical="center" wrapText="1"/>
    </xf>
    <xf numFmtId="0" fontId="41" fillId="7" borderId="14" xfId="4" applyFont="1" applyFill="1" applyBorder="1" applyAlignment="1">
      <alignment horizontal="center" vertical="center" wrapText="1"/>
    </xf>
    <xf numFmtId="0" fontId="20" fillId="17" borderId="37" xfId="3" applyFont="1" applyFill="1" applyBorder="1" applyAlignment="1">
      <alignment horizontal="center" vertical="center"/>
    </xf>
    <xf numFmtId="0" fontId="20" fillId="17" borderId="28" xfId="3" applyFont="1" applyFill="1" applyBorder="1" applyAlignment="1">
      <alignment horizontal="center" vertical="center"/>
    </xf>
    <xf numFmtId="0" fontId="20" fillId="17" borderId="38" xfId="3" applyFont="1" applyFill="1" applyBorder="1" applyAlignment="1">
      <alignment horizontal="center" vertical="center"/>
    </xf>
    <xf numFmtId="0" fontId="20" fillId="17" borderId="5" xfId="3" applyFont="1" applyFill="1" applyBorder="1" applyAlignment="1">
      <alignment horizontal="center" vertical="center"/>
    </xf>
    <xf numFmtId="0" fontId="20" fillId="17" borderId="39" xfId="3" applyFont="1" applyFill="1" applyBorder="1" applyAlignment="1">
      <alignment horizontal="center" vertical="center"/>
    </xf>
    <xf numFmtId="0" fontId="20" fillId="17" borderId="13" xfId="3" applyFont="1" applyFill="1" applyBorder="1" applyAlignment="1">
      <alignment horizontal="center" vertical="center"/>
    </xf>
    <xf numFmtId="0" fontId="20" fillId="17" borderId="3" xfId="3" applyFont="1" applyFill="1" applyBorder="1" applyAlignment="1">
      <alignment horizontal="center" vertical="center"/>
    </xf>
    <xf numFmtId="0" fontId="20" fillId="17" borderId="4" xfId="3" applyFont="1" applyFill="1" applyBorder="1" applyAlignment="1">
      <alignment horizontal="center" vertical="center"/>
    </xf>
    <xf numFmtId="0" fontId="20" fillId="17" borderId="27" xfId="3" applyFont="1" applyFill="1" applyBorder="1" applyAlignment="1">
      <alignment horizontal="center" vertical="center"/>
    </xf>
    <xf numFmtId="0" fontId="20" fillId="17" borderId="6" xfId="3" applyFont="1" applyFill="1" applyBorder="1" applyAlignment="1">
      <alignment horizontal="center" vertical="center"/>
    </xf>
    <xf numFmtId="0" fontId="20" fillId="17" borderId="0" xfId="3" applyFont="1" applyFill="1" applyAlignment="1">
      <alignment horizontal="center" vertical="center"/>
    </xf>
    <xf numFmtId="0" fontId="20" fillId="17" borderId="23" xfId="3" applyFont="1" applyFill="1" applyBorder="1" applyAlignment="1">
      <alignment horizontal="center" vertical="center"/>
    </xf>
    <xf numFmtId="0" fontId="20" fillId="17" borderId="7" xfId="3" applyFont="1" applyFill="1" applyBorder="1" applyAlignment="1">
      <alignment horizontal="center" vertical="center"/>
    </xf>
    <xf numFmtId="0" fontId="20" fillId="17" borderId="8" xfId="3" applyFont="1" applyFill="1" applyBorder="1" applyAlignment="1">
      <alignment horizontal="center" vertical="center"/>
    </xf>
    <xf numFmtId="0" fontId="20" fillId="17" borderId="29" xfId="3" applyFont="1" applyFill="1" applyBorder="1" applyAlignment="1">
      <alignment horizontal="center" vertical="center"/>
    </xf>
    <xf numFmtId="0" fontId="9" fillId="10" borderId="13" xfId="3" applyFont="1" applyFill="1" applyBorder="1" applyAlignment="1">
      <alignment horizontal="center" vertical="center"/>
    </xf>
    <xf numFmtId="0" fontId="9" fillId="10" borderId="15" xfId="3" applyFont="1" applyFill="1" applyBorder="1" applyAlignment="1">
      <alignment horizontal="center" vertical="center"/>
    </xf>
    <xf numFmtId="0" fontId="9" fillId="0" borderId="0" xfId="3" applyFont="1" applyAlignment="1">
      <alignment horizontal="center" vertical="center"/>
    </xf>
    <xf numFmtId="0" fontId="20" fillId="13" borderId="37" xfId="3" applyFont="1" applyFill="1" applyBorder="1" applyAlignment="1">
      <alignment horizontal="center" vertical="center"/>
    </xf>
    <xf numFmtId="0" fontId="20" fillId="13" borderId="28" xfId="3" applyFont="1" applyFill="1" applyBorder="1" applyAlignment="1">
      <alignment horizontal="center" vertical="center"/>
    </xf>
    <xf numFmtId="0" fontId="20" fillId="13" borderId="38" xfId="3" applyFont="1" applyFill="1" applyBorder="1" applyAlignment="1">
      <alignment horizontal="center" vertical="center"/>
    </xf>
    <xf numFmtId="0" fontId="20" fillId="13" borderId="5" xfId="3" applyFont="1" applyFill="1" applyBorder="1" applyAlignment="1">
      <alignment horizontal="center" vertical="center"/>
    </xf>
    <xf numFmtId="0" fontId="20" fillId="13" borderId="40" xfId="3" applyFont="1" applyFill="1" applyBorder="1" applyAlignment="1">
      <alignment horizontal="center" vertical="center"/>
    </xf>
    <xf numFmtId="0" fontId="20" fillId="13" borderId="30" xfId="3" applyFont="1" applyFill="1" applyBorder="1" applyAlignment="1">
      <alignment horizontal="center" vertical="center"/>
    </xf>
    <xf numFmtId="0" fontId="20" fillId="13" borderId="14" xfId="3" applyFont="1" applyFill="1" applyBorder="1" applyAlignment="1">
      <alignment horizontal="center" vertical="center"/>
    </xf>
    <xf numFmtId="0" fontId="20" fillId="13" borderId="3" xfId="3" applyFont="1" applyFill="1" applyBorder="1" applyAlignment="1">
      <alignment horizontal="center" vertical="center"/>
    </xf>
    <xf numFmtId="0" fontId="20" fillId="13" borderId="4" xfId="3" applyFont="1" applyFill="1" applyBorder="1" applyAlignment="1">
      <alignment horizontal="center" vertical="center"/>
    </xf>
    <xf numFmtId="0" fontId="20" fillId="13" borderId="27" xfId="3" applyFont="1" applyFill="1" applyBorder="1" applyAlignment="1">
      <alignment horizontal="center" vertical="center"/>
    </xf>
    <xf numFmtId="0" fontId="20" fillId="13" borderId="6" xfId="3" applyFont="1" applyFill="1" applyBorder="1" applyAlignment="1">
      <alignment horizontal="center" vertical="center"/>
    </xf>
    <xf numFmtId="0" fontId="20" fillId="13" borderId="0" xfId="3" applyFont="1" applyFill="1" applyAlignment="1">
      <alignment horizontal="center" vertical="center"/>
    </xf>
    <xf numFmtId="0" fontId="20" fillId="13" borderId="23" xfId="3" applyFont="1" applyFill="1" applyBorder="1" applyAlignment="1">
      <alignment horizontal="center" vertical="center"/>
    </xf>
    <xf numFmtId="0" fontId="20" fillId="13" borderId="7" xfId="3" applyFont="1" applyFill="1" applyBorder="1" applyAlignment="1">
      <alignment horizontal="center" vertical="center"/>
    </xf>
    <xf numFmtId="0" fontId="20" fillId="13" borderId="8" xfId="3" applyFont="1" applyFill="1" applyBorder="1" applyAlignment="1">
      <alignment horizontal="center" vertical="center"/>
    </xf>
    <xf numFmtId="0" fontId="20" fillId="13" borderId="29" xfId="3" applyFont="1" applyFill="1" applyBorder="1" applyAlignment="1">
      <alignment horizontal="center" vertical="center"/>
    </xf>
    <xf numFmtId="0" fontId="20" fillId="13" borderId="39" xfId="3" applyFont="1" applyFill="1" applyBorder="1" applyAlignment="1">
      <alignment horizontal="center" vertical="center"/>
    </xf>
    <xf numFmtId="0" fontId="20" fillId="13" borderId="13" xfId="3" applyFont="1" applyFill="1" applyBorder="1" applyAlignment="1">
      <alignment horizontal="center" vertical="center"/>
    </xf>
    <xf numFmtId="0" fontId="9" fillId="10" borderId="37" xfId="3" applyFont="1" applyFill="1" applyBorder="1" applyAlignment="1">
      <alignment horizontal="center" vertical="center"/>
    </xf>
    <xf numFmtId="0" fontId="9" fillId="10" borderId="28" xfId="3" applyFont="1" applyFill="1" applyBorder="1" applyAlignment="1">
      <alignment horizontal="center" vertical="center"/>
    </xf>
    <xf numFmtId="0" fontId="9" fillId="10" borderId="39" xfId="3" applyFont="1" applyFill="1" applyBorder="1" applyAlignment="1">
      <alignment horizontal="center" vertical="center"/>
    </xf>
    <xf numFmtId="0" fontId="9" fillId="10" borderId="16" xfId="3" applyFont="1" applyFill="1" applyBorder="1" applyAlignment="1">
      <alignment horizontal="center" vertical="center"/>
    </xf>
    <xf numFmtId="0" fontId="9" fillId="10" borderId="19" xfId="3" applyFont="1" applyFill="1" applyBorder="1" applyAlignment="1">
      <alignment horizontal="center" vertical="center"/>
    </xf>
    <xf numFmtId="0" fontId="9" fillId="10" borderId="33" xfId="3" applyFont="1" applyFill="1" applyBorder="1" applyAlignment="1">
      <alignment horizontal="center" vertical="center"/>
    </xf>
    <xf numFmtId="0" fontId="9" fillId="10" borderId="55" xfId="3" applyFont="1" applyFill="1" applyBorder="1" applyAlignment="1">
      <alignment horizontal="center" vertical="center"/>
    </xf>
    <xf numFmtId="0" fontId="9" fillId="10" borderId="56" xfId="3" applyFont="1" applyFill="1" applyBorder="1" applyAlignment="1">
      <alignment horizontal="center" vertical="center"/>
    </xf>
    <xf numFmtId="0" fontId="36" fillId="10" borderId="0" xfId="3" applyFont="1" applyFill="1" applyAlignment="1">
      <alignment horizontal="center" vertical="center"/>
    </xf>
    <xf numFmtId="0" fontId="36" fillId="10" borderId="23" xfId="3" applyFont="1" applyFill="1" applyBorder="1" applyAlignment="1">
      <alignment horizontal="center" vertical="center"/>
    </xf>
    <xf numFmtId="0" fontId="9" fillId="10" borderId="48" xfId="3" applyFont="1" applyFill="1" applyBorder="1" applyAlignment="1">
      <alignment horizontal="center" vertical="center"/>
    </xf>
    <xf numFmtId="0" fontId="9" fillId="17" borderId="33" xfId="3" applyFont="1" applyFill="1" applyBorder="1" applyAlignment="1">
      <alignment horizontal="center" vertical="center"/>
    </xf>
    <xf numFmtId="0" fontId="9" fillId="17" borderId="55" xfId="3" applyFont="1" applyFill="1" applyBorder="1" applyAlignment="1">
      <alignment horizontal="center" vertical="center"/>
    </xf>
    <xf numFmtId="0" fontId="9" fillId="17" borderId="56" xfId="3" applyFont="1" applyFill="1" applyBorder="1" applyAlignment="1">
      <alignment horizontal="center" vertical="center"/>
    </xf>
    <xf numFmtId="0" fontId="9" fillId="7" borderId="13" xfId="2" applyFont="1" applyFill="1" applyBorder="1" applyAlignment="1">
      <alignment horizontal="center" vertical="center" wrapText="1"/>
    </xf>
    <xf numFmtId="0" fontId="9" fillId="7" borderId="14" xfId="2" applyFont="1" applyFill="1" applyBorder="1" applyAlignment="1">
      <alignment horizontal="center" vertical="center" wrapText="1"/>
    </xf>
    <xf numFmtId="175" fontId="0" fillId="16" borderId="13" xfId="11" applyNumberFormat="1" applyFont="1" applyFill="1" applyBorder="1" applyAlignment="1">
      <alignment horizontal="center" vertical="center"/>
    </xf>
    <xf numFmtId="175" fontId="0" fillId="16" borderId="14" xfId="11" applyNumberFormat="1" applyFont="1" applyFill="1" applyBorder="1" applyAlignment="1">
      <alignment horizontal="center" vertical="center"/>
    </xf>
    <xf numFmtId="0" fontId="9" fillId="17" borderId="48" xfId="3" applyFont="1" applyFill="1" applyBorder="1" applyAlignment="1">
      <alignment horizontal="center" vertical="center"/>
    </xf>
    <xf numFmtId="0" fontId="9" fillId="17" borderId="15" xfId="3" applyFont="1" applyFill="1" applyBorder="1" applyAlignment="1">
      <alignment horizontal="center" vertical="center"/>
    </xf>
    <xf numFmtId="9" fontId="0" fillId="16" borderId="13" xfId="8" applyFont="1" applyFill="1" applyBorder="1" applyAlignment="1">
      <alignment horizontal="center" vertical="center"/>
    </xf>
    <xf numFmtId="9" fontId="0" fillId="16" borderId="14" xfId="8" applyFont="1" applyFill="1" applyBorder="1" applyAlignment="1">
      <alignment horizontal="center" vertical="center"/>
    </xf>
    <xf numFmtId="0" fontId="9" fillId="7" borderId="20" xfId="2" applyFont="1" applyFill="1" applyBorder="1" applyAlignment="1">
      <alignment horizontal="center" vertical="center" wrapText="1"/>
    </xf>
    <xf numFmtId="0" fontId="9" fillId="7" borderId="21" xfId="2" applyFont="1" applyFill="1" applyBorder="1" applyAlignment="1">
      <alignment horizontal="center" vertical="center" wrapText="1"/>
    </xf>
    <xf numFmtId="0" fontId="9" fillId="7" borderId="22" xfId="2" applyFont="1" applyFill="1" applyBorder="1" applyAlignment="1">
      <alignment horizontal="center" vertical="center" wrapText="1"/>
    </xf>
    <xf numFmtId="0" fontId="9" fillId="7" borderId="24" xfId="2" applyFont="1" applyFill="1" applyBorder="1" applyAlignment="1">
      <alignment horizontal="center" vertical="center" wrapText="1"/>
    </xf>
    <xf numFmtId="0" fontId="9" fillId="7" borderId="25" xfId="2" applyFont="1" applyFill="1" applyBorder="1" applyAlignment="1">
      <alignment horizontal="center" vertical="center" wrapText="1"/>
    </xf>
    <xf numFmtId="0" fontId="9" fillId="7" borderId="26" xfId="2" applyFont="1" applyFill="1" applyBorder="1" applyAlignment="1">
      <alignment horizontal="center" vertical="center" wrapText="1"/>
    </xf>
    <xf numFmtId="0" fontId="9" fillId="17" borderId="37" xfId="3" applyFont="1" applyFill="1" applyBorder="1" applyAlignment="1">
      <alignment horizontal="center" vertical="center"/>
    </xf>
    <xf numFmtId="0" fontId="9" fillId="17" borderId="28" xfId="3" applyFont="1" applyFill="1" applyBorder="1" applyAlignment="1">
      <alignment horizontal="center" vertical="center"/>
    </xf>
    <xf numFmtId="0" fontId="9" fillId="17" borderId="39" xfId="3" applyFont="1" applyFill="1" applyBorder="1" applyAlignment="1">
      <alignment horizontal="center" vertical="center"/>
    </xf>
    <xf numFmtId="0" fontId="9" fillId="17" borderId="13" xfId="3" applyFont="1" applyFill="1" applyBorder="1" applyAlignment="1">
      <alignment horizontal="center" vertical="center"/>
    </xf>
    <xf numFmtId="0" fontId="2" fillId="0" borderId="5" xfId="2" applyFont="1" applyBorder="1" applyAlignment="1">
      <alignment horizontal="center"/>
    </xf>
    <xf numFmtId="0" fontId="29" fillId="7" borderId="5" xfId="2" applyFont="1" applyFill="1" applyBorder="1" applyAlignment="1">
      <alignment horizontal="center" vertical="center" wrapText="1"/>
    </xf>
    <xf numFmtId="0" fontId="29" fillId="7" borderId="20" xfId="2" applyFont="1" applyFill="1" applyBorder="1" applyAlignment="1">
      <alignment horizontal="center" vertical="center" wrapText="1"/>
    </xf>
    <xf numFmtId="0" fontId="29" fillId="7" borderId="21" xfId="2" applyFont="1" applyFill="1" applyBorder="1" applyAlignment="1">
      <alignment horizontal="center" vertical="center" wrapText="1"/>
    </xf>
    <xf numFmtId="0" fontId="29" fillId="7" borderId="22" xfId="2" applyFont="1" applyFill="1" applyBorder="1" applyAlignment="1">
      <alignment horizontal="center" vertical="center" wrapText="1"/>
    </xf>
    <xf numFmtId="0" fontId="28" fillId="7" borderId="24" xfId="2" applyFont="1" applyFill="1" applyBorder="1" applyAlignment="1">
      <alignment horizontal="center" vertical="center" wrapText="1"/>
    </xf>
    <xf numFmtId="0" fontId="28" fillId="7" borderId="25" xfId="2" applyFont="1" applyFill="1" applyBorder="1" applyAlignment="1">
      <alignment horizontal="center" vertical="center" wrapText="1"/>
    </xf>
    <xf numFmtId="0" fontId="28" fillId="7" borderId="26" xfId="2" applyFont="1" applyFill="1" applyBorder="1" applyAlignment="1">
      <alignment horizontal="center" vertical="center" wrapText="1"/>
    </xf>
    <xf numFmtId="0" fontId="9" fillId="10" borderId="16" xfId="2" applyFont="1" applyFill="1" applyBorder="1" applyAlignment="1">
      <alignment horizontal="center"/>
    </xf>
    <xf numFmtId="0" fontId="9" fillId="10" borderId="19" xfId="2" applyFont="1" applyFill="1" applyBorder="1" applyAlignment="1">
      <alignment horizontal="center"/>
    </xf>
    <xf numFmtId="0" fontId="20" fillId="17" borderId="40" xfId="3" applyFont="1" applyFill="1" applyBorder="1" applyAlignment="1">
      <alignment horizontal="center" vertical="center"/>
    </xf>
    <xf numFmtId="0" fontId="20" fillId="17" borderId="30" xfId="3" applyFont="1" applyFill="1" applyBorder="1" applyAlignment="1">
      <alignment horizontal="center" vertical="center"/>
    </xf>
    <xf numFmtId="0" fontId="20" fillId="13" borderId="42" xfId="3" applyFont="1" applyFill="1" applyBorder="1" applyAlignment="1">
      <alignment horizontal="center" vertical="center"/>
    </xf>
    <xf numFmtId="175" fontId="0" fillId="2" borderId="48" xfId="11" applyNumberFormat="1" applyFont="1" applyFill="1" applyBorder="1" applyAlignment="1">
      <alignment horizontal="center" vertical="center"/>
    </xf>
    <xf numFmtId="175" fontId="0" fillId="2" borderId="15" xfId="11" applyNumberFormat="1" applyFont="1" applyFill="1" applyBorder="1" applyAlignment="1">
      <alignment horizontal="center" vertical="center"/>
    </xf>
    <xf numFmtId="175" fontId="0" fillId="2" borderId="53" xfId="11" applyNumberFormat="1" applyFont="1" applyFill="1" applyBorder="1" applyAlignment="1">
      <alignment horizontal="center" vertical="center"/>
    </xf>
    <xf numFmtId="175" fontId="0" fillId="2" borderId="28" xfId="11" applyNumberFormat="1" applyFont="1" applyFill="1" applyBorder="1" applyAlignment="1">
      <alignment horizontal="center" vertical="center"/>
    </xf>
    <xf numFmtId="175" fontId="0" fillId="2" borderId="5" xfId="11" applyNumberFormat="1" applyFont="1" applyFill="1" applyBorder="1" applyAlignment="1">
      <alignment horizontal="center" vertical="center"/>
    </xf>
    <xf numFmtId="175" fontId="0" fillId="2" borderId="30" xfId="11" applyNumberFormat="1" applyFont="1" applyFill="1" applyBorder="1" applyAlignment="1">
      <alignment horizontal="center" vertical="center"/>
    </xf>
    <xf numFmtId="175" fontId="0" fillId="2" borderId="50" xfId="11" applyNumberFormat="1" applyFont="1" applyFill="1" applyBorder="1" applyAlignment="1">
      <alignment horizontal="center" vertical="center"/>
    </xf>
    <xf numFmtId="175" fontId="0" fillId="2" borderId="51" xfId="11" applyNumberFormat="1" applyFont="1" applyFill="1" applyBorder="1" applyAlignment="1">
      <alignment horizontal="center" vertical="center"/>
    </xf>
    <xf numFmtId="175" fontId="0" fillId="2" borderId="54" xfId="11" applyNumberFormat="1" applyFont="1" applyFill="1" applyBorder="1" applyAlignment="1">
      <alignment horizontal="center" vertical="center"/>
    </xf>
    <xf numFmtId="175" fontId="0" fillId="2" borderId="43" xfId="11" applyNumberFormat="1" applyFont="1" applyFill="1" applyBorder="1" applyAlignment="1">
      <alignment horizontal="center" vertical="center"/>
    </xf>
    <xf numFmtId="175" fontId="0" fillId="2" borderId="44" xfId="11" applyNumberFormat="1" applyFont="1" applyFill="1" applyBorder="1" applyAlignment="1">
      <alignment horizontal="center" vertical="center"/>
    </xf>
    <xf numFmtId="175" fontId="0" fillId="2" borderId="45" xfId="11" applyNumberFormat="1" applyFont="1" applyFill="1" applyBorder="1" applyAlignment="1">
      <alignment horizontal="center" vertical="center"/>
    </xf>
    <xf numFmtId="0" fontId="9" fillId="10" borderId="14" xfId="3" applyFont="1" applyFill="1" applyBorder="1" applyAlignment="1">
      <alignment horizontal="center" vertical="center"/>
    </xf>
    <xf numFmtId="175" fontId="0" fillId="2" borderId="47" xfId="11" applyNumberFormat="1" applyFont="1" applyFill="1" applyBorder="1" applyAlignment="1">
      <alignment horizontal="center" vertical="center"/>
    </xf>
    <xf numFmtId="175" fontId="0" fillId="2" borderId="49" xfId="11" applyNumberFormat="1" applyFont="1" applyFill="1" applyBorder="1" applyAlignment="1">
      <alignment horizontal="center" vertical="center"/>
    </xf>
    <xf numFmtId="175" fontId="0" fillId="2" borderId="52" xfId="11" applyNumberFormat="1" applyFont="1" applyFill="1" applyBorder="1" applyAlignment="1">
      <alignment horizontal="center" vertical="center"/>
    </xf>
    <xf numFmtId="175" fontId="0" fillId="2" borderId="37" xfId="11" applyNumberFormat="1" applyFont="1" applyFill="1" applyBorder="1" applyAlignment="1">
      <alignment horizontal="center" vertical="center"/>
    </xf>
    <xf numFmtId="175" fontId="0" fillId="2" borderId="38" xfId="11" applyNumberFormat="1" applyFont="1" applyFill="1" applyBorder="1" applyAlignment="1">
      <alignment horizontal="center" vertical="center"/>
    </xf>
    <xf numFmtId="175" fontId="0" fillId="2" borderId="40" xfId="11" applyNumberFormat="1" applyFont="1" applyFill="1" applyBorder="1" applyAlignment="1">
      <alignment horizontal="center" vertical="center"/>
    </xf>
    <xf numFmtId="175" fontId="0" fillId="2" borderId="42" xfId="11" applyNumberFormat="1" applyFont="1" applyFill="1" applyBorder="1" applyAlignment="1">
      <alignment horizontal="center" vertical="center"/>
    </xf>
    <xf numFmtId="175" fontId="0" fillId="2" borderId="39" xfId="11" applyNumberFormat="1" applyFont="1" applyFill="1" applyBorder="1" applyAlignment="1">
      <alignment horizontal="center" vertical="center"/>
    </xf>
    <xf numFmtId="0" fontId="9" fillId="17" borderId="16" xfId="3" applyFont="1" applyFill="1" applyBorder="1" applyAlignment="1">
      <alignment horizontal="center" vertical="center"/>
    </xf>
    <xf numFmtId="0" fontId="9" fillId="17" borderId="19" xfId="3" applyFont="1" applyFill="1" applyBorder="1" applyAlignment="1">
      <alignment horizontal="center" vertical="center"/>
    </xf>
    <xf numFmtId="0" fontId="9" fillId="17" borderId="17" xfId="3" applyFont="1" applyFill="1" applyBorder="1" applyAlignment="1">
      <alignment horizontal="center" vertical="center"/>
    </xf>
    <xf numFmtId="0" fontId="35" fillId="7" borderId="31" xfId="3" applyFont="1" applyFill="1" applyBorder="1" applyAlignment="1">
      <alignment horizontal="center" vertical="center"/>
    </xf>
    <xf numFmtId="0" fontId="28" fillId="7" borderId="32" xfId="3" applyFont="1" applyFill="1" applyBorder="1" applyAlignment="1">
      <alignment horizontal="center" vertical="center"/>
    </xf>
    <xf numFmtId="0" fontId="9" fillId="17" borderId="5" xfId="3" applyFont="1" applyFill="1" applyBorder="1" applyAlignment="1">
      <alignment horizontal="center" vertical="center"/>
    </xf>
    <xf numFmtId="0" fontId="26" fillId="7" borderId="16" xfId="2" applyFont="1" applyFill="1" applyBorder="1" applyAlignment="1">
      <alignment horizontal="center" vertical="center" wrapText="1"/>
    </xf>
    <xf numFmtId="0" fontId="26" fillId="7" borderId="17" xfId="2" applyFont="1" applyFill="1" applyBorder="1" applyAlignment="1">
      <alignment horizontal="center" vertical="center" wrapText="1"/>
    </xf>
    <xf numFmtId="0" fontId="26" fillId="7" borderId="19" xfId="2" applyFont="1" applyFill="1" applyBorder="1" applyAlignment="1">
      <alignment horizontal="center" vertical="center" wrapText="1"/>
    </xf>
    <xf numFmtId="0" fontId="26" fillId="15" borderId="16" xfId="2" applyFont="1" applyFill="1" applyBorder="1" applyAlignment="1">
      <alignment horizontal="center" vertical="center" wrapText="1"/>
    </xf>
    <xf numFmtId="0" fontId="26" fillId="15" borderId="17" xfId="2" applyFont="1" applyFill="1" applyBorder="1" applyAlignment="1">
      <alignment horizontal="center" vertical="center" wrapText="1"/>
    </xf>
    <xf numFmtId="0" fontId="26" fillId="15" borderId="19" xfId="2" applyFont="1" applyFill="1" applyBorder="1" applyAlignment="1">
      <alignment horizontal="center" vertical="center" wrapText="1"/>
    </xf>
    <xf numFmtId="0" fontId="29" fillId="15" borderId="16" xfId="2" applyFont="1" applyFill="1" applyBorder="1" applyAlignment="1">
      <alignment horizontal="center" vertical="center" wrapText="1"/>
    </xf>
    <xf numFmtId="0" fontId="29" fillId="15" borderId="17" xfId="2" applyFont="1" applyFill="1" applyBorder="1" applyAlignment="1">
      <alignment horizontal="center" vertical="center" wrapText="1"/>
    </xf>
    <xf numFmtId="0" fontId="29" fillId="15" borderId="19" xfId="2" applyFont="1" applyFill="1" applyBorder="1" applyAlignment="1">
      <alignment horizontal="center" vertical="center" wrapText="1"/>
    </xf>
    <xf numFmtId="0" fontId="23" fillId="3" borderId="20" xfId="2" applyFont="1" applyFill="1" applyBorder="1" applyAlignment="1">
      <alignment horizontal="center" vertical="center" wrapText="1"/>
    </xf>
    <xf numFmtId="0" fontId="23" fillId="3" borderId="21" xfId="2" applyFont="1" applyFill="1" applyBorder="1" applyAlignment="1">
      <alignment horizontal="center" vertical="center" wrapText="1"/>
    </xf>
    <xf numFmtId="0" fontId="23" fillId="3" borderId="22" xfId="2" applyFont="1" applyFill="1" applyBorder="1" applyAlignment="1">
      <alignment horizontal="center" vertical="center" wrapText="1"/>
    </xf>
    <xf numFmtId="0" fontId="25" fillId="7" borderId="18" xfId="2" applyFont="1" applyFill="1" applyBorder="1" applyAlignment="1">
      <alignment horizontal="center" vertical="center" wrapText="1"/>
    </xf>
    <xf numFmtId="0" fontId="25" fillId="7" borderId="0" xfId="2" applyFont="1" applyFill="1" applyAlignment="1">
      <alignment horizontal="center" vertical="center" wrapText="1"/>
    </xf>
    <xf numFmtId="0" fontId="25" fillId="7" borderId="23" xfId="2" applyFont="1" applyFill="1" applyBorder="1" applyAlignment="1">
      <alignment horizontal="center" vertical="center" wrapText="1"/>
    </xf>
    <xf numFmtId="0" fontId="25" fillId="13" borderId="18" xfId="2" applyFont="1" applyFill="1" applyBorder="1" applyAlignment="1">
      <alignment horizontal="center" vertical="center" wrapText="1"/>
    </xf>
    <xf numFmtId="0" fontId="25" fillId="13" borderId="0" xfId="2" applyFont="1" applyFill="1" applyAlignment="1">
      <alignment horizontal="center" vertical="center" wrapText="1"/>
    </xf>
    <xf numFmtId="0" fontId="25" fillId="13" borderId="23" xfId="2" applyFont="1" applyFill="1" applyBorder="1" applyAlignment="1">
      <alignment horizontal="center" vertical="center" wrapText="1"/>
    </xf>
    <xf numFmtId="0" fontId="23" fillId="3" borderId="24" xfId="2" applyFont="1" applyFill="1" applyBorder="1" applyAlignment="1">
      <alignment horizontal="center" vertical="center" wrapText="1"/>
    </xf>
    <xf numFmtId="0" fontId="23" fillId="3" borderId="25" xfId="2" applyFont="1" applyFill="1" applyBorder="1" applyAlignment="1">
      <alignment horizontal="center" vertical="center" wrapText="1"/>
    </xf>
    <xf numFmtId="0" fontId="23" fillId="3" borderId="26" xfId="2" applyFont="1" applyFill="1" applyBorder="1" applyAlignment="1">
      <alignment horizontal="center" vertical="center" wrapText="1"/>
    </xf>
    <xf numFmtId="39" fontId="9" fillId="7" borderId="16" xfId="11" applyNumberFormat="1" applyFont="1" applyFill="1" applyBorder="1" applyAlignment="1">
      <alignment horizontal="center" vertical="center"/>
    </xf>
    <xf numFmtId="39" fontId="9" fillId="7" borderId="17" xfId="11" applyNumberFormat="1" applyFont="1" applyFill="1" applyBorder="1" applyAlignment="1">
      <alignment horizontal="center" vertical="center"/>
    </xf>
    <xf numFmtId="39" fontId="9" fillId="7" borderId="19" xfId="11" applyNumberFormat="1" applyFont="1" applyFill="1" applyBorder="1" applyAlignment="1">
      <alignment horizontal="center" vertical="center"/>
    </xf>
    <xf numFmtId="39" fontId="9" fillId="7" borderId="13" xfId="11" applyNumberFormat="1" applyFont="1" applyFill="1" applyBorder="1" applyAlignment="1">
      <alignment horizontal="center" vertical="center" wrapText="1"/>
    </xf>
    <xf numFmtId="39" fontId="9" fillId="7" borderId="15" xfId="11" applyNumberFormat="1" applyFont="1" applyFill="1" applyBorder="1" applyAlignment="1">
      <alignment horizontal="center" vertical="center" wrapText="1"/>
    </xf>
    <xf numFmtId="39" fontId="9" fillId="7" borderId="14" xfId="11" applyNumberFormat="1" applyFont="1" applyFill="1" applyBorder="1" applyAlignment="1">
      <alignment horizontal="center" vertical="center" wrapText="1"/>
    </xf>
    <xf numFmtId="0" fontId="15" fillId="9" borderId="5" xfId="2" applyFont="1" applyFill="1" applyBorder="1" applyAlignment="1" applyProtection="1">
      <alignment horizontal="center"/>
      <protection locked="0"/>
    </xf>
    <xf numFmtId="0" fontId="15" fillId="9" borderId="5" xfId="2" applyFont="1" applyFill="1" applyBorder="1" applyAlignment="1" applyProtection="1">
      <alignment horizontal="center" wrapText="1"/>
      <protection locked="0"/>
    </xf>
    <xf numFmtId="0" fontId="3" fillId="2" borderId="1" xfId="4" applyFont="1" applyFill="1" applyBorder="1" applyAlignment="1">
      <alignment horizontal="center" vertical="center"/>
    </xf>
    <xf numFmtId="0" fontId="3" fillId="2" borderId="2" xfId="4" applyFont="1" applyFill="1" applyBorder="1" applyAlignment="1">
      <alignment horizontal="center" vertical="center"/>
    </xf>
    <xf numFmtId="0" fontId="3" fillId="2" borderId="9" xfId="4" applyFont="1" applyFill="1" applyBorder="1" applyAlignment="1">
      <alignment horizontal="center" vertical="center"/>
    </xf>
    <xf numFmtId="0" fontId="18" fillId="0" borderId="7" xfId="4" applyFont="1" applyBorder="1" applyAlignment="1">
      <alignment horizontal="center" wrapText="1"/>
    </xf>
    <xf numFmtId="0" fontId="18" fillId="0" borderId="8" xfId="4" applyFont="1" applyBorder="1" applyAlignment="1">
      <alignment horizontal="center" wrapText="1"/>
    </xf>
    <xf numFmtId="0" fontId="18" fillId="0" borderId="12" xfId="4" applyFont="1" applyBorder="1" applyAlignment="1">
      <alignment horizontal="center" wrapText="1"/>
    </xf>
    <xf numFmtId="0" fontId="8" fillId="4" borderId="13" xfId="4" applyFont="1" applyFill="1" applyBorder="1" applyAlignment="1">
      <alignment horizontal="center" vertical="center" wrapText="1"/>
    </xf>
    <xf numFmtId="0" fontId="8" fillId="4" borderId="15" xfId="4" applyFont="1" applyFill="1" applyBorder="1" applyAlignment="1">
      <alignment horizontal="center" vertical="center" wrapText="1"/>
    </xf>
    <xf numFmtId="0" fontId="8" fillId="4" borderId="14" xfId="4" applyFont="1" applyFill="1" applyBorder="1" applyAlignment="1">
      <alignment horizontal="center" vertical="center" wrapText="1"/>
    </xf>
    <xf numFmtId="0" fontId="12" fillId="0" borderId="18" xfId="4" applyFont="1" applyBorder="1" applyAlignment="1">
      <alignment horizontal="center" vertical="center"/>
    </xf>
    <xf numFmtId="0" fontId="12" fillId="0" borderId="0" xfId="4" applyFont="1" applyAlignment="1">
      <alignment horizontal="center" vertical="center"/>
    </xf>
    <xf numFmtId="0" fontId="14" fillId="0" borderId="0" xfId="4" applyFont="1" applyAlignment="1">
      <alignment horizontal="center" vertical="center" wrapText="1"/>
    </xf>
    <xf numFmtId="0" fontId="8" fillId="0" borderId="13" xfId="4" applyFont="1" applyBorder="1" applyAlignment="1">
      <alignment horizontal="center" vertical="center" wrapText="1"/>
    </xf>
    <xf numFmtId="0" fontId="8" fillId="0" borderId="15" xfId="4" applyFont="1" applyBorder="1" applyAlignment="1">
      <alignment horizontal="center" vertical="center" wrapText="1"/>
    </xf>
    <xf numFmtId="0" fontId="8" fillId="0" borderId="14" xfId="4" applyFont="1" applyBorder="1" applyAlignment="1">
      <alignment horizontal="center" vertical="center" wrapText="1"/>
    </xf>
    <xf numFmtId="0" fontId="8" fillId="0" borderId="5" xfId="4" applyFont="1" applyBorder="1" applyAlignment="1">
      <alignment horizontal="center" vertical="center" wrapText="1"/>
    </xf>
    <xf numFmtId="0" fontId="8" fillId="0" borderId="5" xfId="4" applyFont="1" applyBorder="1" applyAlignment="1">
      <alignment horizontal="center" vertical="center"/>
    </xf>
    <xf numFmtId="0" fontId="8" fillId="0" borderId="16" xfId="4" applyFont="1" applyBorder="1" applyAlignment="1">
      <alignment horizontal="center" vertical="center" wrapText="1"/>
    </xf>
    <xf numFmtId="0" fontId="8" fillId="0" borderId="17" xfId="4" applyFont="1" applyBorder="1" applyAlignment="1">
      <alignment horizontal="center" vertical="center" wrapText="1"/>
    </xf>
    <xf numFmtId="0" fontId="8" fillId="0" borderId="19" xfId="4" applyFont="1" applyBorder="1" applyAlignment="1">
      <alignment horizontal="center" vertical="center" wrapText="1"/>
    </xf>
  </cellXfs>
  <cellStyles count="13">
    <cellStyle name="Moeda 2" xfId="1" xr:uid="{00000000-0005-0000-0000-000031000000}"/>
    <cellStyle name="Normal" xfId="0" builtinId="0"/>
    <cellStyle name="Normal 2" xfId="2" xr:uid="{00000000-0005-0000-0000-000032000000}"/>
    <cellStyle name="Normal 2 2" xfId="3" xr:uid="{00000000-0005-0000-0000-000033000000}"/>
    <cellStyle name="Normal 2 2 2" xfId="4" xr:uid="{00000000-0005-0000-0000-000034000000}"/>
    <cellStyle name="Normal 3 2" xfId="5" xr:uid="{00000000-0005-0000-0000-000035000000}"/>
    <cellStyle name="Porcentagem 10" xfId="6" xr:uid="{00000000-0005-0000-0000-000036000000}"/>
    <cellStyle name="Porcentagem 2" xfId="7" xr:uid="{00000000-0005-0000-0000-000037000000}"/>
    <cellStyle name="Porcentagem 3" xfId="8" xr:uid="{00000000-0005-0000-0000-000038000000}"/>
    <cellStyle name="Porcentagem 5 2" xfId="9" xr:uid="{00000000-0005-0000-0000-000039000000}"/>
    <cellStyle name="Porcentagem 7" xfId="10" xr:uid="{00000000-0005-0000-0000-00003A000000}"/>
    <cellStyle name="Vírgula 2" xfId="11" xr:uid="{00000000-0005-0000-0000-00003B000000}"/>
    <cellStyle name="Vírgula 3" xfId="12" xr:uid="{00000000-0005-0000-0000-00003C000000}"/>
  </cellStyles>
  <dxfs count="12">
    <dxf>
      <fill>
        <patternFill patternType="solid">
          <bgColor theme="8" tint="0.39991454817346722"/>
        </patternFill>
      </fill>
    </dxf>
    <dxf>
      <fill>
        <patternFill patternType="solid">
          <bgColor theme="5" tint="0.59996337778862885"/>
        </patternFill>
      </fill>
    </dxf>
    <dxf>
      <fill>
        <patternFill patternType="solid">
          <bgColor theme="6" tint="0.39991454817346722"/>
        </patternFill>
      </fill>
    </dxf>
    <dxf>
      <fill>
        <patternFill patternType="solid">
          <bgColor theme="7" tint="0.39991454817346722"/>
        </patternFill>
      </fill>
    </dxf>
    <dxf>
      <fill>
        <patternFill patternType="solid">
          <bgColor theme="8" tint="0.59996337778862885"/>
        </patternFill>
      </fill>
    </dxf>
    <dxf>
      <fill>
        <patternFill patternType="solid">
          <bgColor theme="5" tint="0.59996337778862885"/>
        </patternFill>
      </fill>
    </dxf>
    <dxf>
      <fill>
        <patternFill patternType="solid">
          <bgColor theme="6" tint="0.59996337778862885"/>
        </patternFill>
      </fill>
    </dxf>
    <dxf>
      <fill>
        <patternFill patternType="solid">
          <bgColor theme="7" tint="0.59996337778862885"/>
        </patternFill>
      </fill>
    </dxf>
    <dxf>
      <fill>
        <patternFill patternType="solid">
          <bgColor theme="8" tint="0.79995117038483843"/>
        </patternFill>
      </fill>
    </dxf>
    <dxf>
      <fill>
        <patternFill patternType="solid">
          <bgColor theme="5" tint="0.79995117038483843"/>
        </patternFill>
      </fill>
    </dxf>
    <dxf>
      <fill>
        <patternFill patternType="solid">
          <bgColor theme="6"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20212588421799"/>
          <c:y val="4.6405515924929398E-2"/>
          <c:w val="0.66277271045817299"/>
          <c:h val="0.75272120645936202"/>
        </c:manualLayout>
      </c:layout>
      <c:scatterChart>
        <c:scatterStyle val="lineMarker"/>
        <c:varyColors val="0"/>
        <c:ser>
          <c:idx val="0"/>
          <c:order val="0"/>
          <c:tx>
            <c:strRef>
              <c:f>'A.XV. RPS (Simplificado)'!$Q$17:$Q$19</c:f>
              <c:strCache>
                <c:ptCount val="3"/>
                <c:pt idx="0">
                  <c:v>Nível de Segurança 95%</c:v>
                </c:pt>
              </c:strCache>
            </c:strRef>
          </c:tx>
          <c:spPr>
            <a:ln w="28575" cap="rnd" cmpd="sng" algn="ctr">
              <a:noFill/>
              <a:prstDash val="solid"/>
              <a:round/>
            </a:ln>
          </c:spPr>
          <c:xVal>
            <c:numRef>
              <c:f>'A.XV. RPS (Simplificado)'!#REF!</c:f>
              <c:numCache>
                <c:formatCode>General</c:formatCode>
                <c:ptCount val="3"/>
                <c:pt idx="0">
                  <c:v>0</c:v>
                </c:pt>
                <c:pt idx="1">
                  <c:v>0</c:v>
                </c:pt>
                <c:pt idx="2">
                  <c:v>0</c:v>
                </c:pt>
              </c:numCache>
            </c:numRef>
          </c:xVal>
          <c:yVal>
            <c:numRef>
              <c:f>'A.XV. RPS (Simplificado)'!$T$17:$T$19</c:f>
              <c:numCache>
                <c:formatCode>0.000</c:formatCode>
                <c:ptCount val="3"/>
                <c:pt idx="0">
                  <c:v>0.1</c:v>
                </c:pt>
                <c:pt idx="1">
                  <c:v>0.15</c:v>
                </c:pt>
                <c:pt idx="2">
                  <c:v>0.2</c:v>
                </c:pt>
              </c:numCache>
            </c:numRef>
          </c:yVal>
          <c:smooth val="0"/>
          <c:extLst>
            <c:ext xmlns:c16="http://schemas.microsoft.com/office/drawing/2014/chart" uri="{C3380CC4-5D6E-409C-BE32-E72D297353CC}">
              <c16:uniqueId val="{00000000-F751-461B-8396-CF485A8B83C4}"/>
            </c:ext>
          </c:extLst>
        </c:ser>
        <c:ser>
          <c:idx val="1"/>
          <c:order val="1"/>
          <c:tx>
            <c:strRef>
              <c:f>'A.XV. RPS (Simplificado)'!$Q$20:$Q$22</c:f>
              <c:strCache>
                <c:ptCount val="3"/>
                <c:pt idx="0">
                  <c:v>Nível de Segurança 90%</c:v>
                </c:pt>
              </c:strCache>
            </c:strRef>
          </c:tx>
          <c:spPr>
            <a:ln w="28575" cap="rnd" cmpd="sng" algn="ctr">
              <a:noFill/>
              <a:prstDash val="solid"/>
              <a:round/>
            </a:ln>
          </c:spPr>
          <c:xVal>
            <c:numRef>
              <c:f>'A.XV. RPS (Simplificado)'!#REF!</c:f>
              <c:numCache>
                <c:formatCode>General</c:formatCode>
                <c:ptCount val="3"/>
                <c:pt idx="0">
                  <c:v>0</c:v>
                </c:pt>
                <c:pt idx="1">
                  <c:v>0</c:v>
                </c:pt>
                <c:pt idx="2">
                  <c:v>0</c:v>
                </c:pt>
              </c:numCache>
            </c:numRef>
          </c:xVal>
          <c:yVal>
            <c:numRef>
              <c:f>'A.XV. RPS (Simplificado)'!$T$20:$T$22</c:f>
              <c:numCache>
                <c:formatCode>0.000</c:formatCode>
                <c:ptCount val="3"/>
                <c:pt idx="0">
                  <c:v>3.9300000000000002E-2</c:v>
                </c:pt>
                <c:pt idx="1">
                  <c:v>5.7099999999999998E-2</c:v>
                </c:pt>
                <c:pt idx="2">
                  <c:v>9.3799999999999994E-2</c:v>
                </c:pt>
              </c:numCache>
            </c:numRef>
          </c:yVal>
          <c:smooth val="0"/>
          <c:extLst>
            <c:ext xmlns:c16="http://schemas.microsoft.com/office/drawing/2014/chart" uri="{C3380CC4-5D6E-409C-BE32-E72D297353CC}">
              <c16:uniqueId val="{00000001-F751-461B-8396-CF485A8B83C4}"/>
            </c:ext>
          </c:extLst>
        </c:ser>
        <c:ser>
          <c:idx val="3"/>
          <c:order val="2"/>
          <c:tx>
            <c:strRef>
              <c:f>'A.XV. RPS (Simplificado)'!$Q$23:$Q$25</c:f>
              <c:strCache>
                <c:ptCount val="3"/>
                <c:pt idx="0">
                  <c:v>Nível de Segurança 85%</c:v>
                </c:pt>
              </c:strCache>
            </c:strRef>
          </c:tx>
          <c:spPr>
            <a:ln w="28575" cap="rnd" cmpd="sng" algn="ctr">
              <a:noFill/>
              <a:prstDash val="solid"/>
              <a:round/>
            </a:ln>
          </c:spPr>
          <c:xVal>
            <c:numRef>
              <c:f>'A.XV. RPS (Simplificado)'!#REF!</c:f>
              <c:numCache>
                <c:formatCode>General</c:formatCode>
                <c:ptCount val="3"/>
                <c:pt idx="0">
                  <c:v>0</c:v>
                </c:pt>
                <c:pt idx="1">
                  <c:v>0</c:v>
                </c:pt>
                <c:pt idx="2">
                  <c:v>0</c:v>
                </c:pt>
              </c:numCache>
            </c:numRef>
          </c:xVal>
          <c:yVal>
            <c:numRef>
              <c:f>'A.XV. RPS (Simplificado)'!$T$23:$T$25</c:f>
              <c:numCache>
                <c:formatCode>0.000</c:formatCode>
                <c:ptCount val="3"/>
                <c:pt idx="0">
                  <c:v>3.15E-2</c:v>
                </c:pt>
                <c:pt idx="1">
                  <c:v>4.58E-2</c:v>
                </c:pt>
                <c:pt idx="2">
                  <c:v>7.5300000000000006E-2</c:v>
                </c:pt>
              </c:numCache>
            </c:numRef>
          </c:yVal>
          <c:smooth val="0"/>
          <c:extLst>
            <c:ext xmlns:c16="http://schemas.microsoft.com/office/drawing/2014/chart" uri="{C3380CC4-5D6E-409C-BE32-E72D297353CC}">
              <c16:uniqueId val="{00000002-F751-461B-8396-CF485A8B83C4}"/>
            </c:ext>
          </c:extLst>
        </c:ser>
        <c:dLbls>
          <c:showLegendKey val="0"/>
          <c:showVal val="0"/>
          <c:showCatName val="0"/>
          <c:showSerName val="0"/>
          <c:showPercent val="0"/>
          <c:showBubbleSize val="0"/>
        </c:dLbls>
        <c:axId val="2073194400"/>
        <c:axId val="1"/>
      </c:scatterChart>
      <c:valAx>
        <c:axId val="2073194400"/>
        <c:scaling>
          <c:orientation val="minMax"/>
        </c:scaling>
        <c:delete val="0"/>
        <c:axPos val="b"/>
        <c:title>
          <c:tx>
            <c:rich>
              <a:bodyPr rot="0" spcFirstLastPara="0" vertOverflow="ellipsis" vert="horz" wrap="square" anchor="ctr" anchorCtr="1"/>
              <a:lstStyle/>
              <a:p>
                <a:pPr>
                  <a:defRPr lang="pt-BR" sz="1000" b="1" i="0" u="none" strike="noStrike" kern="1200" baseline="0">
                    <a:solidFill>
                      <a:srgbClr val="000000"/>
                    </a:solidFill>
                    <a:latin typeface="Calibri" panose="020F0502020204030204"/>
                    <a:ea typeface="Calibri" panose="020F0502020204030204"/>
                    <a:cs typeface="Calibri" panose="020F0502020204030204"/>
                  </a:defRPr>
                </a:pPr>
                <a:r>
                  <a:rPr lang="pt-BR"/>
                  <a:t>Risco a ser assumido (%)</a:t>
                </a:r>
              </a:p>
            </c:rich>
          </c:tx>
          <c:layout>
            <c:manualLayout>
              <c:xMode val="edge"/>
              <c:yMode val="edge"/>
              <c:x val="0.37509716186293501"/>
              <c:y val="0.90300956085525297"/>
            </c:manualLayout>
          </c:layout>
          <c:overlay val="0"/>
        </c:title>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endParaRPr lang="pt-BR"/>
          </a:p>
        </c:txPr>
        <c:crossAx val="1"/>
        <c:crosses val="autoZero"/>
        <c:crossBetween val="midCat"/>
      </c:valAx>
      <c:valAx>
        <c:axId val="1"/>
        <c:scaling>
          <c:orientation val="minMax"/>
          <c:max val="0.15"/>
          <c:min val="0"/>
        </c:scaling>
        <c:delete val="0"/>
        <c:axPos val="l"/>
        <c:majorGridlines/>
        <c:title>
          <c:tx>
            <c:rich>
              <a:bodyPr rot="-5400000" spcFirstLastPara="0" vertOverflow="ellipsis" vert="horz" wrap="square" anchor="ctr" anchorCtr="1"/>
              <a:lstStyle/>
              <a:p>
                <a:pPr>
                  <a:defRPr lang="pt-BR" sz="1000" b="1" i="0" u="none" strike="noStrike" kern="1200" baseline="0">
                    <a:solidFill>
                      <a:srgbClr val="000000"/>
                    </a:solidFill>
                    <a:latin typeface="Calibri" panose="020F0502020204030204"/>
                    <a:ea typeface="Calibri" panose="020F0502020204030204"/>
                    <a:cs typeface="Calibri" panose="020F0502020204030204"/>
                  </a:defRPr>
                </a:pPr>
                <a:r>
                  <a:rPr lang="pt-BR"/>
                  <a:t>Coeficiente do RPS (Ɣ)</a:t>
                </a:r>
              </a:p>
            </c:rich>
          </c:tx>
          <c:overlay val="0"/>
        </c:title>
        <c:numFmt formatCode="0.000"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endParaRPr lang="pt-BR"/>
          </a:p>
        </c:txPr>
        <c:crossAx val="2073194400"/>
        <c:crosses val="autoZero"/>
        <c:crossBetween val="midCat"/>
      </c:valAx>
    </c:plotArea>
    <c:legend>
      <c:legendPos val="r"/>
      <c:layout>
        <c:manualLayout>
          <c:xMode val="edge"/>
          <c:yMode val="edge"/>
          <c:x val="0.80865988600899796"/>
          <c:y val="0.30216771464718001"/>
          <c:w val="0.18124999999999999"/>
          <c:h val="0.37874999999999998"/>
        </c:manualLayout>
      </c:layout>
      <c:overlay val="0"/>
      <c:txPr>
        <a:bodyPr rot="0" spcFirstLastPara="0" vertOverflow="ellipsis" vert="horz" wrap="square" anchor="ctr" anchorCtr="1"/>
        <a:lstStyle/>
        <a:p>
          <a:pPr>
            <a:defRPr lang="pt-BR" sz="280" b="0" i="0" u="none" strike="noStrike" kern="1200" baseline="0">
              <a:solidFill>
                <a:srgbClr val="000000"/>
              </a:solidFill>
              <a:latin typeface="Calibri" panose="020F0502020204030204"/>
              <a:ea typeface="Calibri" panose="020F0502020204030204"/>
              <a:cs typeface="Calibri" panose="020F0502020204030204"/>
            </a:defRPr>
          </a:pPr>
          <a:endParaRPr lang="pt-BR"/>
        </a:p>
      </c:txPr>
    </c:legend>
    <c:plotVisOnly val="1"/>
    <c:dispBlanksAs val="gap"/>
    <c:showDLblsOverMax val="0"/>
  </c:chart>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endParaRPr lang="pt-BR"/>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Lines="3" dropStyle="combo" dx="22" fmlaLink="$T$8" fmlaRange="$Q$11:$Q$13" sel="1" val="0"/>
</file>

<file path=xl/ctrlProps/ctrlProp10.xml><?xml version="1.0" encoding="utf-8"?>
<formControlPr xmlns="http://schemas.microsoft.com/office/spreadsheetml/2009/9/main" objectType="Drop" dropStyle="combo" dx="22" fmlaLink="$D$114" fmlaRange="$D$110:$D$113" noThreeD="1" sel="4" val="0"/>
</file>

<file path=xl/ctrlProps/ctrlProp11.xml><?xml version="1.0" encoding="utf-8"?>
<formControlPr xmlns="http://schemas.microsoft.com/office/spreadsheetml/2009/9/main" objectType="Drop" dropStyle="combo" dx="22" fmlaLink="$D$126" fmlaRange="$D$122:$D$125" noThreeD="1" sel="4" val="0"/>
</file>

<file path=xl/ctrlProps/ctrlProp12.xml><?xml version="1.0" encoding="utf-8"?>
<formControlPr xmlns="http://schemas.microsoft.com/office/spreadsheetml/2009/9/main" objectType="Drop" dropStyle="combo" dx="22" fmlaLink="$D$132" fmlaRange="$D$128:$D$131" noThreeD="1" sel="4" val="0"/>
</file>

<file path=xl/ctrlProps/ctrlProp13.xml><?xml version="1.0" encoding="utf-8"?>
<formControlPr xmlns="http://schemas.microsoft.com/office/spreadsheetml/2009/9/main" objectType="Drop" dropStyle="combo" dx="22" fmlaLink="$D$72" fmlaRange="$D$68:$D$71" noThreeD="1" sel="4" val="0"/>
</file>

<file path=xl/ctrlProps/ctrlProp14.xml><?xml version="1.0" encoding="utf-8"?>
<formControlPr xmlns="http://schemas.microsoft.com/office/spreadsheetml/2009/9/main" objectType="Drop" dropStyle="combo" dx="22" fmlaLink="$D$78" fmlaRange="$D$74:$D$77" noThreeD="1" sel="4" val="0"/>
</file>

<file path=xl/ctrlProps/ctrlProp15.xml><?xml version="1.0" encoding="utf-8"?>
<formControlPr xmlns="http://schemas.microsoft.com/office/spreadsheetml/2009/9/main" objectType="Drop" dropStyle="combo" dx="22" fmlaLink="$D$84" fmlaRange="$D$80:$D$83" noThreeD="1" sel="4" val="0"/>
</file>

<file path=xl/ctrlProps/ctrlProp16.xml><?xml version="1.0" encoding="utf-8"?>
<formControlPr xmlns="http://schemas.microsoft.com/office/spreadsheetml/2009/9/main" objectType="Drop" dropStyle="combo" dx="22" fmlaLink="$D$120" fmlaRange="$D$116:$D$119" noThreeD="1" sel="4" val="0"/>
</file>

<file path=xl/ctrlProps/ctrlProp17.xml><?xml version="1.0" encoding="utf-8"?>
<formControlPr xmlns="http://schemas.microsoft.com/office/spreadsheetml/2009/9/main" objectType="Drop" dropStyle="combo" dx="22" fmlaLink="$D$90" fmlaRange="$D$86:$D$89" noThreeD="1" sel="4" val="0"/>
</file>

<file path=xl/ctrlProps/ctrlProp18.xml><?xml version="1.0" encoding="utf-8"?>
<formControlPr xmlns="http://schemas.microsoft.com/office/spreadsheetml/2009/9/main" objectType="Drop" dropStyle="combo" dx="22" fmlaLink="$D$96" fmlaRange="$D$92:$D$95" noThreeD="1" sel="4" val="0"/>
</file>

<file path=xl/ctrlProps/ctrlProp19.xml><?xml version="1.0" encoding="utf-8"?>
<formControlPr xmlns="http://schemas.microsoft.com/office/spreadsheetml/2009/9/main" objectType="Drop" dropLines="4" dropStyle="combo" dx="22" fmlaLink="$L$21" fmlaRange="$H$25:$H$27" sel="1" val="0"/>
</file>

<file path=xl/ctrlProps/ctrlProp2.xml><?xml version="1.0" encoding="utf-8"?>
<formControlPr xmlns="http://schemas.microsoft.com/office/spreadsheetml/2009/9/main" objectType="Drop" dropStyle="combo" dx="22" fmlaLink="$D$36" fmlaRange="$D$32:$D$35" noThreeD="1" sel="4" val="0"/>
</file>

<file path=xl/ctrlProps/ctrlProp3.xml><?xml version="1.0" encoding="utf-8"?>
<formControlPr xmlns="http://schemas.microsoft.com/office/spreadsheetml/2009/9/main" objectType="Drop" dropStyle="combo" dx="22" fmlaLink="$D$42" fmlaRange="$D$38:$D$41" noThreeD="1" sel="4" val="0"/>
</file>

<file path=xl/ctrlProps/ctrlProp4.xml><?xml version="1.0" encoding="utf-8"?>
<formControlPr xmlns="http://schemas.microsoft.com/office/spreadsheetml/2009/9/main" objectType="Drop" dropStyle="combo" dx="22" fmlaLink="$D$48" fmlaRange="$D$44:$D$47" noThreeD="1" sel="4" val="0"/>
</file>

<file path=xl/ctrlProps/ctrlProp5.xml><?xml version="1.0" encoding="utf-8"?>
<formControlPr xmlns="http://schemas.microsoft.com/office/spreadsheetml/2009/9/main" objectType="Drop" dropStyle="combo" dx="22" fmlaLink="$D$60" fmlaRange="$D$56:$D$59" noThreeD="1" sel="4" val="0"/>
</file>

<file path=xl/ctrlProps/ctrlProp6.xml><?xml version="1.0" encoding="utf-8"?>
<formControlPr xmlns="http://schemas.microsoft.com/office/spreadsheetml/2009/9/main" objectType="Drop" dropStyle="combo" dx="22" fmlaLink="$D$54" fmlaRange="$D$50:$D$53" noThreeD="1" sel="4" val="0"/>
</file>

<file path=xl/ctrlProps/ctrlProp7.xml><?xml version="1.0" encoding="utf-8"?>
<formControlPr xmlns="http://schemas.microsoft.com/office/spreadsheetml/2009/9/main" objectType="Drop" dropStyle="combo" dx="22" fmlaLink="$D$66" fmlaRange="$D$62:$D$65" noThreeD="1" sel="3" val="0"/>
</file>

<file path=xl/ctrlProps/ctrlProp8.xml><?xml version="1.0" encoding="utf-8"?>
<formControlPr xmlns="http://schemas.microsoft.com/office/spreadsheetml/2009/9/main" objectType="Drop" dropStyle="combo" dx="22" fmlaLink="$D$102" fmlaRange="$D$98:$D$101" noThreeD="1" sel="3" val="0"/>
</file>

<file path=xl/ctrlProps/ctrlProp9.xml><?xml version="1.0" encoding="utf-8"?>
<formControlPr xmlns="http://schemas.microsoft.com/office/spreadsheetml/2009/9/main" objectType="Drop" dropStyle="combo" dx="22" fmlaLink="$D$108" fmlaRange="$D$104:$D$107"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0</xdr:row>
      <xdr:rowOff>28575</xdr:rowOff>
    </xdr:from>
    <xdr:to>
      <xdr:col>19</xdr:col>
      <xdr:colOff>257175</xdr:colOff>
      <xdr:row>29</xdr:row>
      <xdr:rowOff>152400</xdr:rowOff>
    </xdr:to>
    <xdr:pic>
      <xdr:nvPicPr>
        <xdr:cNvPr id="2" name="Imagem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10750" y="28575"/>
          <a:ext cx="4305300" cy="592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7</xdr:row>
      <xdr:rowOff>9525</xdr:rowOff>
    </xdr:from>
    <xdr:to>
      <xdr:col>8</xdr:col>
      <xdr:colOff>581025</xdr:colOff>
      <xdr:row>25</xdr:row>
      <xdr:rowOff>47625</xdr:rowOff>
    </xdr:to>
    <xdr:graphicFrame macro="">
      <xdr:nvGraphicFramePr>
        <xdr:cNvPr id="2" name="Gráfico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28</xdr:row>
          <xdr:rowOff>19050</xdr:rowOff>
        </xdr:from>
        <xdr:to>
          <xdr:col>1</xdr:col>
          <xdr:colOff>657225</xdr:colOff>
          <xdr:row>29</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1F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xdr:colOff>
          <xdr:row>7</xdr:row>
          <xdr:rowOff>685800</xdr:rowOff>
        </xdr:from>
        <xdr:to>
          <xdr:col>10</xdr:col>
          <xdr:colOff>28575</xdr:colOff>
          <xdr:row>7</xdr:row>
          <xdr:rowOff>895350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2000-000001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685800</xdr:rowOff>
        </xdr:from>
        <xdr:to>
          <xdr:col>10</xdr:col>
          <xdr:colOff>28575</xdr:colOff>
          <xdr:row>8</xdr:row>
          <xdr:rowOff>895350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2000-000002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685800</xdr:rowOff>
        </xdr:from>
        <xdr:to>
          <xdr:col>10</xdr:col>
          <xdr:colOff>28575</xdr:colOff>
          <xdr:row>9</xdr:row>
          <xdr:rowOff>895350</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2000-000003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11</xdr:row>
          <xdr:rowOff>685800</xdr:rowOff>
        </xdr:from>
        <xdr:to>
          <xdr:col>10</xdr:col>
          <xdr:colOff>28575</xdr:colOff>
          <xdr:row>11</xdr:row>
          <xdr:rowOff>895350</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2000-000004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10</xdr:row>
          <xdr:rowOff>200025</xdr:rowOff>
        </xdr:from>
        <xdr:to>
          <xdr:col>10</xdr:col>
          <xdr:colOff>28575</xdr:colOff>
          <xdr:row>10</xdr:row>
          <xdr:rowOff>333375</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2000-000005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13</xdr:row>
          <xdr:rowOff>9525</xdr:rowOff>
        </xdr:from>
        <xdr:to>
          <xdr:col>10</xdr:col>
          <xdr:colOff>28575</xdr:colOff>
          <xdr:row>13</xdr:row>
          <xdr:rowOff>200025</xdr:rowOff>
        </xdr:to>
        <xdr:sp macro="" textlink="">
          <xdr:nvSpPr>
            <xdr:cNvPr id="4102" name="Drop Down 6" hidden="1">
              <a:extLst>
                <a:ext uri="{63B3BB69-23CF-44E3-9099-C40C66FF867C}">
                  <a14:compatExt spid="_x0000_s4102"/>
                </a:ext>
                <a:ext uri="{FF2B5EF4-FFF2-40B4-BE49-F238E27FC236}">
                  <a16:creationId xmlns:a16="http://schemas.microsoft.com/office/drawing/2014/main" id="{00000000-0008-0000-2000-000006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23</xdr:row>
          <xdr:rowOff>190500</xdr:rowOff>
        </xdr:from>
        <xdr:to>
          <xdr:col>10</xdr:col>
          <xdr:colOff>28575</xdr:colOff>
          <xdr:row>23</xdr:row>
          <xdr:rowOff>381000</xdr:rowOff>
        </xdr:to>
        <xdr:sp macro="" textlink="">
          <xdr:nvSpPr>
            <xdr:cNvPr id="4103" name="Drop Down 8" hidden="1">
              <a:extLst>
                <a:ext uri="{63B3BB69-23CF-44E3-9099-C40C66FF867C}">
                  <a14:compatExt spid="_x0000_s4103"/>
                </a:ext>
                <a:ext uri="{FF2B5EF4-FFF2-40B4-BE49-F238E27FC236}">
                  <a16:creationId xmlns:a16="http://schemas.microsoft.com/office/drawing/2014/main" id="{00000000-0008-0000-2000-000007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24</xdr:row>
          <xdr:rowOff>361950</xdr:rowOff>
        </xdr:from>
        <xdr:to>
          <xdr:col>10</xdr:col>
          <xdr:colOff>28575</xdr:colOff>
          <xdr:row>24</xdr:row>
          <xdr:rowOff>571500</xdr:rowOff>
        </xdr:to>
        <xdr:sp macro="" textlink="">
          <xdr:nvSpPr>
            <xdr:cNvPr id="4104" name="Drop Down 10" hidden="1">
              <a:extLst>
                <a:ext uri="{63B3BB69-23CF-44E3-9099-C40C66FF867C}">
                  <a14:compatExt spid="_x0000_s4104"/>
                </a:ext>
                <a:ext uri="{FF2B5EF4-FFF2-40B4-BE49-F238E27FC236}">
                  <a16:creationId xmlns:a16="http://schemas.microsoft.com/office/drawing/2014/main" id="{00000000-0008-0000-2000-000008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381000</xdr:rowOff>
        </xdr:from>
        <xdr:to>
          <xdr:col>10</xdr:col>
          <xdr:colOff>28575</xdr:colOff>
          <xdr:row>25</xdr:row>
          <xdr:rowOff>590550</xdr:rowOff>
        </xdr:to>
        <xdr:sp macro="" textlink="">
          <xdr:nvSpPr>
            <xdr:cNvPr id="4105" name="Drop Down 12" hidden="1">
              <a:extLst>
                <a:ext uri="{63B3BB69-23CF-44E3-9099-C40C66FF867C}">
                  <a14:compatExt spid="_x0000_s4105"/>
                </a:ext>
                <a:ext uri="{FF2B5EF4-FFF2-40B4-BE49-F238E27FC236}">
                  <a16:creationId xmlns:a16="http://schemas.microsoft.com/office/drawing/2014/main" id="{00000000-0008-0000-2000-000009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27</xdr:row>
          <xdr:rowOff>180975</xdr:rowOff>
        </xdr:from>
        <xdr:to>
          <xdr:col>10</xdr:col>
          <xdr:colOff>28575</xdr:colOff>
          <xdr:row>27</xdr:row>
          <xdr:rowOff>381000</xdr:rowOff>
        </xdr:to>
        <xdr:sp macro="" textlink="">
          <xdr:nvSpPr>
            <xdr:cNvPr id="4106" name="Drop Down 13" hidden="1">
              <a:extLst>
                <a:ext uri="{63B3BB69-23CF-44E3-9099-C40C66FF867C}">
                  <a14:compatExt spid="_x0000_s4106"/>
                </a:ext>
                <a:ext uri="{FF2B5EF4-FFF2-40B4-BE49-F238E27FC236}">
                  <a16:creationId xmlns:a16="http://schemas.microsoft.com/office/drawing/2014/main" id="{00000000-0008-0000-2000-00000A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28</xdr:row>
          <xdr:rowOff>323850</xdr:rowOff>
        </xdr:from>
        <xdr:to>
          <xdr:col>10</xdr:col>
          <xdr:colOff>28575</xdr:colOff>
          <xdr:row>28</xdr:row>
          <xdr:rowOff>533400</xdr:rowOff>
        </xdr:to>
        <xdr:sp macro="" textlink="">
          <xdr:nvSpPr>
            <xdr:cNvPr id="4107" name="Drop Down 18" hidden="1">
              <a:extLst>
                <a:ext uri="{63B3BB69-23CF-44E3-9099-C40C66FF867C}">
                  <a14:compatExt spid="_x0000_s4107"/>
                </a:ext>
                <a:ext uri="{FF2B5EF4-FFF2-40B4-BE49-F238E27FC236}">
                  <a16:creationId xmlns:a16="http://schemas.microsoft.com/office/drawing/2014/main" id="{00000000-0008-0000-2000-00000B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18</xdr:row>
          <xdr:rowOff>333375</xdr:rowOff>
        </xdr:from>
        <xdr:to>
          <xdr:col>10</xdr:col>
          <xdr:colOff>28575</xdr:colOff>
          <xdr:row>18</xdr:row>
          <xdr:rowOff>533400</xdr:rowOff>
        </xdr:to>
        <xdr:sp macro="" textlink="">
          <xdr:nvSpPr>
            <xdr:cNvPr id="4108" name="Drop Down 20" hidden="1">
              <a:extLst>
                <a:ext uri="{63B3BB69-23CF-44E3-9099-C40C66FF867C}">
                  <a14:compatExt spid="_x0000_s4108"/>
                </a:ext>
                <a:ext uri="{FF2B5EF4-FFF2-40B4-BE49-F238E27FC236}">
                  <a16:creationId xmlns:a16="http://schemas.microsoft.com/office/drawing/2014/main" id="{00000000-0008-0000-2000-00000C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19</xdr:row>
          <xdr:rowOff>428625</xdr:rowOff>
        </xdr:from>
        <xdr:to>
          <xdr:col>10</xdr:col>
          <xdr:colOff>28575</xdr:colOff>
          <xdr:row>19</xdr:row>
          <xdr:rowOff>628650</xdr:rowOff>
        </xdr:to>
        <xdr:sp macro="" textlink="">
          <xdr:nvSpPr>
            <xdr:cNvPr id="4109" name="Drop Down 21" hidden="1">
              <a:extLst>
                <a:ext uri="{63B3BB69-23CF-44E3-9099-C40C66FF867C}">
                  <a14:compatExt spid="_x0000_s4109"/>
                </a:ext>
                <a:ext uri="{FF2B5EF4-FFF2-40B4-BE49-F238E27FC236}">
                  <a16:creationId xmlns:a16="http://schemas.microsoft.com/office/drawing/2014/main" id="{00000000-0008-0000-2000-00000D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20</xdr:row>
          <xdr:rowOff>428625</xdr:rowOff>
        </xdr:from>
        <xdr:to>
          <xdr:col>10</xdr:col>
          <xdr:colOff>28575</xdr:colOff>
          <xdr:row>20</xdr:row>
          <xdr:rowOff>638175</xdr:rowOff>
        </xdr:to>
        <xdr:sp macro="" textlink="">
          <xdr:nvSpPr>
            <xdr:cNvPr id="4110" name="Drop Down 22" hidden="1">
              <a:extLst>
                <a:ext uri="{63B3BB69-23CF-44E3-9099-C40C66FF867C}">
                  <a14:compatExt spid="_x0000_s4110"/>
                </a:ext>
                <a:ext uri="{FF2B5EF4-FFF2-40B4-BE49-F238E27FC236}">
                  <a16:creationId xmlns:a16="http://schemas.microsoft.com/office/drawing/2014/main" id="{00000000-0008-0000-2000-00000E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26</xdr:row>
          <xdr:rowOff>219075</xdr:rowOff>
        </xdr:from>
        <xdr:to>
          <xdr:col>10</xdr:col>
          <xdr:colOff>28575</xdr:colOff>
          <xdr:row>26</xdr:row>
          <xdr:rowOff>390525</xdr:rowOff>
        </xdr:to>
        <xdr:sp macro="" textlink="">
          <xdr:nvSpPr>
            <xdr:cNvPr id="4111" name="Drop Down 23" hidden="1">
              <a:extLst>
                <a:ext uri="{63B3BB69-23CF-44E3-9099-C40C66FF867C}">
                  <a14:compatExt spid="_x0000_s4111"/>
                </a:ext>
                <a:ext uri="{FF2B5EF4-FFF2-40B4-BE49-F238E27FC236}">
                  <a16:creationId xmlns:a16="http://schemas.microsoft.com/office/drawing/2014/main" id="{00000000-0008-0000-2000-00000F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21</xdr:row>
          <xdr:rowOff>438150</xdr:rowOff>
        </xdr:from>
        <xdr:to>
          <xdr:col>10</xdr:col>
          <xdr:colOff>28575</xdr:colOff>
          <xdr:row>21</xdr:row>
          <xdr:rowOff>638175</xdr:rowOff>
        </xdr:to>
        <xdr:sp macro="" textlink="">
          <xdr:nvSpPr>
            <xdr:cNvPr id="4112" name="Drop Down 24" hidden="1">
              <a:extLst>
                <a:ext uri="{63B3BB69-23CF-44E3-9099-C40C66FF867C}">
                  <a14:compatExt spid="_x0000_s4112"/>
                </a:ext>
                <a:ext uri="{FF2B5EF4-FFF2-40B4-BE49-F238E27FC236}">
                  <a16:creationId xmlns:a16="http://schemas.microsoft.com/office/drawing/2014/main" id="{00000000-0008-0000-2000-000010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22</xdr:row>
          <xdr:rowOff>428625</xdr:rowOff>
        </xdr:from>
        <xdr:to>
          <xdr:col>10</xdr:col>
          <xdr:colOff>28575</xdr:colOff>
          <xdr:row>22</xdr:row>
          <xdr:rowOff>638175</xdr:rowOff>
        </xdr:to>
        <xdr:sp macro="" textlink="">
          <xdr:nvSpPr>
            <xdr:cNvPr id="4113" name="Drop Down 25" hidden="1">
              <a:extLst>
                <a:ext uri="{63B3BB69-23CF-44E3-9099-C40C66FF867C}">
                  <a14:compatExt spid="_x0000_s4113"/>
                </a:ext>
                <a:ext uri="{FF2B5EF4-FFF2-40B4-BE49-F238E27FC236}">
                  <a16:creationId xmlns:a16="http://schemas.microsoft.com/office/drawing/2014/main" id="{00000000-0008-0000-2000-000011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1</xdr:col>
          <xdr:colOff>657225</xdr:colOff>
          <xdr:row>24</xdr:row>
          <xdr:rowOff>47625</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2100-000001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ctrlProp" Target="../ctrlProps/ctrlProp1.xml"/></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3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4.bin"/><Relationship Id="rId4" Type="http://schemas.openxmlformats.org/officeDocument/2006/relationships/ctrlProp" Target="../ctrlProps/ctrlProp19.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rgb="FFFF0000"/>
    <pageSetUpPr fitToPage="1"/>
  </sheetPr>
  <dimension ref="A1:X40"/>
  <sheetViews>
    <sheetView tabSelected="1" topLeftCell="B1" zoomScale="115" zoomScaleNormal="115" workbookViewId="0">
      <selection activeCell="F25" sqref="F25"/>
    </sheetView>
  </sheetViews>
  <sheetFormatPr defaultColWidth="11.42578125" defaultRowHeight="15.75"/>
  <cols>
    <col min="1" max="1" width="21.42578125" style="312" customWidth="1"/>
    <col min="2" max="2" width="2.42578125" style="312" customWidth="1"/>
    <col min="3" max="3" width="11.42578125" style="312" customWidth="1"/>
    <col min="4" max="4" width="1.140625" style="312" customWidth="1"/>
    <col min="5" max="256" width="11.42578125" style="312"/>
    <col min="257" max="257" width="21.42578125" style="312" customWidth="1"/>
    <col min="258" max="258" width="2.42578125" style="312" customWidth="1"/>
    <col min="259" max="259" width="11.42578125" style="312"/>
    <col min="260" max="260" width="1.140625" style="312" customWidth="1"/>
    <col min="261" max="512" width="11.42578125" style="312"/>
    <col min="513" max="513" width="21.42578125" style="312" customWidth="1"/>
    <col min="514" max="514" width="2.42578125" style="312" customWidth="1"/>
    <col min="515" max="515" width="11.42578125" style="312"/>
    <col min="516" max="516" width="1.140625" style="312" customWidth="1"/>
    <col min="517" max="768" width="11.42578125" style="312"/>
    <col min="769" max="769" width="21.42578125" style="312" customWidth="1"/>
    <col min="770" max="770" width="2.42578125" style="312" customWidth="1"/>
    <col min="771" max="771" width="11.42578125" style="312"/>
    <col min="772" max="772" width="1.140625" style="312" customWidth="1"/>
    <col min="773" max="1024" width="11.42578125" style="312"/>
    <col min="1025" max="1025" width="21.42578125" style="312" customWidth="1"/>
    <col min="1026" max="1026" width="2.42578125" style="312" customWidth="1"/>
    <col min="1027" max="1027" width="11.42578125" style="312"/>
    <col min="1028" max="1028" width="1.140625" style="312" customWidth="1"/>
    <col min="1029" max="1280" width="11.42578125" style="312"/>
    <col min="1281" max="1281" width="21.42578125" style="312" customWidth="1"/>
    <col min="1282" max="1282" width="2.42578125" style="312" customWidth="1"/>
    <col min="1283" max="1283" width="11.42578125" style="312"/>
    <col min="1284" max="1284" width="1.140625" style="312" customWidth="1"/>
    <col min="1285" max="1536" width="11.42578125" style="312"/>
    <col min="1537" max="1537" width="21.42578125" style="312" customWidth="1"/>
    <col min="1538" max="1538" width="2.42578125" style="312" customWidth="1"/>
    <col min="1539" max="1539" width="11.42578125" style="312"/>
    <col min="1540" max="1540" width="1.140625" style="312" customWidth="1"/>
    <col min="1541" max="1792" width="11.42578125" style="312"/>
    <col min="1793" max="1793" width="21.42578125" style="312" customWidth="1"/>
    <col min="1794" max="1794" width="2.42578125" style="312" customWidth="1"/>
    <col min="1795" max="1795" width="11.42578125" style="312"/>
    <col min="1796" max="1796" width="1.140625" style="312" customWidth="1"/>
    <col min="1797" max="2048" width="11.42578125" style="312"/>
    <col min="2049" max="2049" width="21.42578125" style="312" customWidth="1"/>
    <col min="2050" max="2050" width="2.42578125" style="312" customWidth="1"/>
    <col min="2051" max="2051" width="11.42578125" style="312"/>
    <col min="2052" max="2052" width="1.140625" style="312" customWidth="1"/>
    <col min="2053" max="2304" width="11.42578125" style="312"/>
    <col min="2305" max="2305" width="21.42578125" style="312" customWidth="1"/>
    <col min="2306" max="2306" width="2.42578125" style="312" customWidth="1"/>
    <col min="2307" max="2307" width="11.42578125" style="312"/>
    <col min="2308" max="2308" width="1.140625" style="312" customWidth="1"/>
    <col min="2309" max="2560" width="11.42578125" style="312"/>
    <col min="2561" max="2561" width="21.42578125" style="312" customWidth="1"/>
    <col min="2562" max="2562" width="2.42578125" style="312" customWidth="1"/>
    <col min="2563" max="2563" width="11.42578125" style="312"/>
    <col min="2564" max="2564" width="1.140625" style="312" customWidth="1"/>
    <col min="2565" max="2816" width="11.42578125" style="312"/>
    <col min="2817" max="2817" width="21.42578125" style="312" customWidth="1"/>
    <col min="2818" max="2818" width="2.42578125" style="312" customWidth="1"/>
    <col min="2819" max="2819" width="11.42578125" style="312"/>
    <col min="2820" max="2820" width="1.140625" style="312" customWidth="1"/>
    <col min="2821" max="3072" width="11.42578125" style="312"/>
    <col min="3073" max="3073" width="21.42578125" style="312" customWidth="1"/>
    <col min="3074" max="3074" width="2.42578125" style="312" customWidth="1"/>
    <col min="3075" max="3075" width="11.42578125" style="312"/>
    <col min="3076" max="3076" width="1.140625" style="312" customWidth="1"/>
    <col min="3077" max="3328" width="11.42578125" style="312"/>
    <col min="3329" max="3329" width="21.42578125" style="312" customWidth="1"/>
    <col min="3330" max="3330" width="2.42578125" style="312" customWidth="1"/>
    <col min="3331" max="3331" width="11.42578125" style="312"/>
    <col min="3332" max="3332" width="1.140625" style="312" customWidth="1"/>
    <col min="3333" max="3584" width="11.42578125" style="312"/>
    <col min="3585" max="3585" width="21.42578125" style="312" customWidth="1"/>
    <col min="3586" max="3586" width="2.42578125" style="312" customWidth="1"/>
    <col min="3587" max="3587" width="11.42578125" style="312"/>
    <col min="3588" max="3588" width="1.140625" style="312" customWidth="1"/>
    <col min="3589" max="3840" width="11.42578125" style="312"/>
    <col min="3841" max="3841" width="21.42578125" style="312" customWidth="1"/>
    <col min="3842" max="3842" width="2.42578125" style="312" customWidth="1"/>
    <col min="3843" max="3843" width="11.42578125" style="312"/>
    <col min="3844" max="3844" width="1.140625" style="312" customWidth="1"/>
    <col min="3845" max="4096" width="11.42578125" style="312"/>
    <col min="4097" max="4097" width="21.42578125" style="312" customWidth="1"/>
    <col min="4098" max="4098" width="2.42578125" style="312" customWidth="1"/>
    <col min="4099" max="4099" width="11.42578125" style="312"/>
    <col min="4100" max="4100" width="1.140625" style="312" customWidth="1"/>
    <col min="4101" max="4352" width="11.42578125" style="312"/>
    <col min="4353" max="4353" width="21.42578125" style="312" customWidth="1"/>
    <col min="4354" max="4354" width="2.42578125" style="312" customWidth="1"/>
    <col min="4355" max="4355" width="11.42578125" style="312"/>
    <col min="4356" max="4356" width="1.140625" style="312" customWidth="1"/>
    <col min="4357" max="4608" width="11.42578125" style="312"/>
    <col min="4609" max="4609" width="21.42578125" style="312" customWidth="1"/>
    <col min="4610" max="4610" width="2.42578125" style="312" customWidth="1"/>
    <col min="4611" max="4611" width="11.42578125" style="312"/>
    <col min="4612" max="4612" width="1.140625" style="312" customWidth="1"/>
    <col min="4613" max="4864" width="11.42578125" style="312"/>
    <col min="4865" max="4865" width="21.42578125" style="312" customWidth="1"/>
    <col min="4866" max="4866" width="2.42578125" style="312" customWidth="1"/>
    <col min="4867" max="4867" width="11.42578125" style="312"/>
    <col min="4868" max="4868" width="1.140625" style="312" customWidth="1"/>
    <col min="4869" max="5120" width="11.42578125" style="312"/>
    <col min="5121" max="5121" width="21.42578125" style="312" customWidth="1"/>
    <col min="5122" max="5122" width="2.42578125" style="312" customWidth="1"/>
    <col min="5123" max="5123" width="11.42578125" style="312"/>
    <col min="5124" max="5124" width="1.140625" style="312" customWidth="1"/>
    <col min="5125" max="5376" width="11.42578125" style="312"/>
    <col min="5377" max="5377" width="21.42578125" style="312" customWidth="1"/>
    <col min="5378" max="5378" width="2.42578125" style="312" customWidth="1"/>
    <col min="5379" max="5379" width="11.42578125" style="312"/>
    <col min="5380" max="5380" width="1.140625" style="312" customWidth="1"/>
    <col min="5381" max="5632" width="11.42578125" style="312"/>
    <col min="5633" max="5633" width="21.42578125" style="312" customWidth="1"/>
    <col min="5634" max="5634" width="2.42578125" style="312" customWidth="1"/>
    <col min="5635" max="5635" width="11.42578125" style="312"/>
    <col min="5636" max="5636" width="1.140625" style="312" customWidth="1"/>
    <col min="5637" max="5888" width="11.42578125" style="312"/>
    <col min="5889" max="5889" width="21.42578125" style="312" customWidth="1"/>
    <col min="5890" max="5890" width="2.42578125" style="312" customWidth="1"/>
    <col min="5891" max="5891" width="11.42578125" style="312"/>
    <col min="5892" max="5892" width="1.140625" style="312" customWidth="1"/>
    <col min="5893" max="6144" width="11.42578125" style="312"/>
    <col min="6145" max="6145" width="21.42578125" style="312" customWidth="1"/>
    <col min="6146" max="6146" width="2.42578125" style="312" customWidth="1"/>
    <col min="6147" max="6147" width="11.42578125" style="312"/>
    <col min="6148" max="6148" width="1.140625" style="312" customWidth="1"/>
    <col min="6149" max="6400" width="11.42578125" style="312"/>
    <col min="6401" max="6401" width="21.42578125" style="312" customWidth="1"/>
    <col min="6402" max="6402" width="2.42578125" style="312" customWidth="1"/>
    <col min="6403" max="6403" width="11.42578125" style="312"/>
    <col min="6404" max="6404" width="1.140625" style="312" customWidth="1"/>
    <col min="6405" max="6656" width="11.42578125" style="312"/>
    <col min="6657" max="6657" width="21.42578125" style="312" customWidth="1"/>
    <col min="6658" max="6658" width="2.42578125" style="312" customWidth="1"/>
    <col min="6659" max="6659" width="11.42578125" style="312"/>
    <col min="6660" max="6660" width="1.140625" style="312" customWidth="1"/>
    <col min="6661" max="6912" width="11.42578125" style="312"/>
    <col min="6913" max="6913" width="21.42578125" style="312" customWidth="1"/>
    <col min="6914" max="6914" width="2.42578125" style="312" customWidth="1"/>
    <col min="6915" max="6915" width="11.42578125" style="312"/>
    <col min="6916" max="6916" width="1.140625" style="312" customWidth="1"/>
    <col min="6917" max="7168" width="11.42578125" style="312"/>
    <col min="7169" max="7169" width="21.42578125" style="312" customWidth="1"/>
    <col min="7170" max="7170" width="2.42578125" style="312" customWidth="1"/>
    <col min="7171" max="7171" width="11.42578125" style="312"/>
    <col min="7172" max="7172" width="1.140625" style="312" customWidth="1"/>
    <col min="7173" max="7424" width="11.42578125" style="312"/>
    <col min="7425" max="7425" width="21.42578125" style="312" customWidth="1"/>
    <col min="7426" max="7426" width="2.42578125" style="312" customWidth="1"/>
    <col min="7427" max="7427" width="11.42578125" style="312"/>
    <col min="7428" max="7428" width="1.140625" style="312" customWidth="1"/>
    <col min="7429" max="7680" width="11.42578125" style="312"/>
    <col min="7681" max="7681" width="21.42578125" style="312" customWidth="1"/>
    <col min="7682" max="7682" width="2.42578125" style="312" customWidth="1"/>
    <col min="7683" max="7683" width="11.42578125" style="312"/>
    <col min="7684" max="7684" width="1.140625" style="312" customWidth="1"/>
    <col min="7685" max="7936" width="11.42578125" style="312"/>
    <col min="7937" max="7937" width="21.42578125" style="312" customWidth="1"/>
    <col min="7938" max="7938" width="2.42578125" style="312" customWidth="1"/>
    <col min="7939" max="7939" width="11.42578125" style="312"/>
    <col min="7940" max="7940" width="1.140625" style="312" customWidth="1"/>
    <col min="7941" max="8192" width="11.42578125" style="312"/>
    <col min="8193" max="8193" width="21.42578125" style="312" customWidth="1"/>
    <col min="8194" max="8194" width="2.42578125" style="312" customWidth="1"/>
    <col min="8195" max="8195" width="11.42578125" style="312"/>
    <col min="8196" max="8196" width="1.140625" style="312" customWidth="1"/>
    <col min="8197" max="8448" width="11.42578125" style="312"/>
    <col min="8449" max="8449" width="21.42578125" style="312" customWidth="1"/>
    <col min="8450" max="8450" width="2.42578125" style="312" customWidth="1"/>
    <col min="8451" max="8451" width="11.42578125" style="312"/>
    <col min="8452" max="8452" width="1.140625" style="312" customWidth="1"/>
    <col min="8453" max="8704" width="11.42578125" style="312"/>
    <col min="8705" max="8705" width="21.42578125" style="312" customWidth="1"/>
    <col min="8706" max="8706" width="2.42578125" style="312" customWidth="1"/>
    <col min="8707" max="8707" width="11.42578125" style="312"/>
    <col min="8708" max="8708" width="1.140625" style="312" customWidth="1"/>
    <col min="8709" max="8960" width="11.42578125" style="312"/>
    <col min="8961" max="8961" width="21.42578125" style="312" customWidth="1"/>
    <col min="8962" max="8962" width="2.42578125" style="312" customWidth="1"/>
    <col min="8963" max="8963" width="11.42578125" style="312"/>
    <col min="8964" max="8964" width="1.140625" style="312" customWidth="1"/>
    <col min="8965" max="9216" width="11.42578125" style="312"/>
    <col min="9217" max="9217" width="21.42578125" style="312" customWidth="1"/>
    <col min="9218" max="9218" width="2.42578125" style="312" customWidth="1"/>
    <col min="9219" max="9219" width="11.42578125" style="312"/>
    <col min="9220" max="9220" width="1.140625" style="312" customWidth="1"/>
    <col min="9221" max="9472" width="11.42578125" style="312"/>
    <col min="9473" max="9473" width="21.42578125" style="312" customWidth="1"/>
    <col min="9474" max="9474" width="2.42578125" style="312" customWidth="1"/>
    <col min="9475" max="9475" width="11.42578125" style="312"/>
    <col min="9476" max="9476" width="1.140625" style="312" customWidth="1"/>
    <col min="9477" max="9728" width="11.42578125" style="312"/>
    <col min="9729" max="9729" width="21.42578125" style="312" customWidth="1"/>
    <col min="9730" max="9730" width="2.42578125" style="312" customWidth="1"/>
    <col min="9731" max="9731" width="11.42578125" style="312"/>
    <col min="9732" max="9732" width="1.140625" style="312" customWidth="1"/>
    <col min="9733" max="9984" width="11.42578125" style="312"/>
    <col min="9985" max="9985" width="21.42578125" style="312" customWidth="1"/>
    <col min="9986" max="9986" width="2.42578125" style="312" customWidth="1"/>
    <col min="9987" max="9987" width="11.42578125" style="312"/>
    <col min="9988" max="9988" width="1.140625" style="312" customWidth="1"/>
    <col min="9989" max="10240" width="11.42578125" style="312"/>
    <col min="10241" max="10241" width="21.42578125" style="312" customWidth="1"/>
    <col min="10242" max="10242" width="2.42578125" style="312" customWidth="1"/>
    <col min="10243" max="10243" width="11.42578125" style="312"/>
    <col min="10244" max="10244" width="1.140625" style="312" customWidth="1"/>
    <col min="10245" max="10496" width="11.42578125" style="312"/>
    <col min="10497" max="10497" width="21.42578125" style="312" customWidth="1"/>
    <col min="10498" max="10498" width="2.42578125" style="312" customWidth="1"/>
    <col min="10499" max="10499" width="11.42578125" style="312"/>
    <col min="10500" max="10500" width="1.140625" style="312" customWidth="1"/>
    <col min="10501" max="10752" width="11.42578125" style="312"/>
    <col min="10753" max="10753" width="21.42578125" style="312" customWidth="1"/>
    <col min="10754" max="10754" width="2.42578125" style="312" customWidth="1"/>
    <col min="10755" max="10755" width="11.42578125" style="312"/>
    <col min="10756" max="10756" width="1.140625" style="312" customWidth="1"/>
    <col min="10757" max="11008" width="11.42578125" style="312"/>
    <col min="11009" max="11009" width="21.42578125" style="312" customWidth="1"/>
    <col min="11010" max="11010" width="2.42578125" style="312" customWidth="1"/>
    <col min="11011" max="11011" width="11.42578125" style="312"/>
    <col min="11012" max="11012" width="1.140625" style="312" customWidth="1"/>
    <col min="11013" max="11264" width="11.42578125" style="312"/>
    <col min="11265" max="11265" width="21.42578125" style="312" customWidth="1"/>
    <col min="11266" max="11266" width="2.42578125" style="312" customWidth="1"/>
    <col min="11267" max="11267" width="11.42578125" style="312"/>
    <col min="11268" max="11268" width="1.140625" style="312" customWidth="1"/>
    <col min="11269" max="11520" width="11.42578125" style="312"/>
    <col min="11521" max="11521" width="21.42578125" style="312" customWidth="1"/>
    <col min="11522" max="11522" width="2.42578125" style="312" customWidth="1"/>
    <col min="11523" max="11523" width="11.42578125" style="312"/>
    <col min="11524" max="11524" width="1.140625" style="312" customWidth="1"/>
    <col min="11525" max="11776" width="11.42578125" style="312"/>
    <col min="11777" max="11777" width="21.42578125" style="312" customWidth="1"/>
    <col min="11778" max="11778" width="2.42578125" style="312" customWidth="1"/>
    <col min="11779" max="11779" width="11.42578125" style="312"/>
    <col min="11780" max="11780" width="1.140625" style="312" customWidth="1"/>
    <col min="11781" max="12032" width="11.42578125" style="312"/>
    <col min="12033" max="12033" width="21.42578125" style="312" customWidth="1"/>
    <col min="12034" max="12034" width="2.42578125" style="312" customWidth="1"/>
    <col min="12035" max="12035" width="11.42578125" style="312"/>
    <col min="12036" max="12036" width="1.140625" style="312" customWidth="1"/>
    <col min="12037" max="12288" width="11.42578125" style="312"/>
    <col min="12289" max="12289" width="21.42578125" style="312" customWidth="1"/>
    <col min="12290" max="12290" width="2.42578125" style="312" customWidth="1"/>
    <col min="12291" max="12291" width="11.42578125" style="312"/>
    <col min="12292" max="12292" width="1.140625" style="312" customWidth="1"/>
    <col min="12293" max="12544" width="11.42578125" style="312"/>
    <col min="12545" max="12545" width="21.42578125" style="312" customWidth="1"/>
    <col min="12546" max="12546" width="2.42578125" style="312" customWidth="1"/>
    <col min="12547" max="12547" width="11.42578125" style="312"/>
    <col min="12548" max="12548" width="1.140625" style="312" customWidth="1"/>
    <col min="12549" max="12800" width="11.42578125" style="312"/>
    <col min="12801" max="12801" width="21.42578125" style="312" customWidth="1"/>
    <col min="12802" max="12802" width="2.42578125" style="312" customWidth="1"/>
    <col min="12803" max="12803" width="11.42578125" style="312"/>
    <col min="12804" max="12804" width="1.140625" style="312" customWidth="1"/>
    <col min="12805" max="13056" width="11.42578125" style="312"/>
    <col min="13057" max="13057" width="21.42578125" style="312" customWidth="1"/>
    <col min="13058" max="13058" width="2.42578125" style="312" customWidth="1"/>
    <col min="13059" max="13059" width="11.42578125" style="312"/>
    <col min="13060" max="13060" width="1.140625" style="312" customWidth="1"/>
    <col min="13061" max="13312" width="11.42578125" style="312"/>
    <col min="13313" max="13313" width="21.42578125" style="312" customWidth="1"/>
    <col min="13314" max="13314" width="2.42578125" style="312" customWidth="1"/>
    <col min="13315" max="13315" width="11.42578125" style="312"/>
    <col min="13316" max="13316" width="1.140625" style="312" customWidth="1"/>
    <col min="13317" max="13568" width="11.42578125" style="312"/>
    <col min="13569" max="13569" width="21.42578125" style="312" customWidth="1"/>
    <col min="13570" max="13570" width="2.42578125" style="312" customWidth="1"/>
    <col min="13571" max="13571" width="11.42578125" style="312"/>
    <col min="13572" max="13572" width="1.140625" style="312" customWidth="1"/>
    <col min="13573" max="13824" width="11.42578125" style="312"/>
    <col min="13825" max="13825" width="21.42578125" style="312" customWidth="1"/>
    <col min="13826" max="13826" width="2.42578125" style="312" customWidth="1"/>
    <col min="13827" max="13827" width="11.42578125" style="312"/>
    <col min="13828" max="13828" width="1.140625" style="312" customWidth="1"/>
    <col min="13829" max="14080" width="11.42578125" style="312"/>
    <col min="14081" max="14081" width="21.42578125" style="312" customWidth="1"/>
    <col min="14082" max="14082" width="2.42578125" style="312" customWidth="1"/>
    <col min="14083" max="14083" width="11.42578125" style="312"/>
    <col min="14084" max="14084" width="1.140625" style="312" customWidth="1"/>
    <col min="14085" max="14336" width="11.42578125" style="312"/>
    <col min="14337" max="14337" width="21.42578125" style="312" customWidth="1"/>
    <col min="14338" max="14338" width="2.42578125" style="312" customWidth="1"/>
    <col min="14339" max="14339" width="11.42578125" style="312"/>
    <col min="14340" max="14340" width="1.140625" style="312" customWidth="1"/>
    <col min="14341" max="14592" width="11.42578125" style="312"/>
    <col min="14593" max="14593" width="21.42578125" style="312" customWidth="1"/>
    <col min="14594" max="14594" width="2.42578125" style="312" customWidth="1"/>
    <col min="14595" max="14595" width="11.42578125" style="312"/>
    <col min="14596" max="14596" width="1.140625" style="312" customWidth="1"/>
    <col min="14597" max="14848" width="11.42578125" style="312"/>
    <col min="14849" max="14849" width="21.42578125" style="312" customWidth="1"/>
    <col min="14850" max="14850" width="2.42578125" style="312" customWidth="1"/>
    <col min="14851" max="14851" width="11.42578125" style="312"/>
    <col min="14852" max="14852" width="1.140625" style="312" customWidth="1"/>
    <col min="14853" max="15104" width="11.42578125" style="312"/>
    <col min="15105" max="15105" width="21.42578125" style="312" customWidth="1"/>
    <col min="15106" max="15106" width="2.42578125" style="312" customWidth="1"/>
    <col min="15107" max="15107" width="11.42578125" style="312"/>
    <col min="15108" max="15108" width="1.140625" style="312" customWidth="1"/>
    <col min="15109" max="15360" width="11.42578125" style="312"/>
    <col min="15361" max="15361" width="21.42578125" style="312" customWidth="1"/>
    <col min="15362" max="15362" width="2.42578125" style="312" customWidth="1"/>
    <col min="15363" max="15363" width="11.42578125" style="312"/>
    <col min="15364" max="15364" width="1.140625" style="312" customWidth="1"/>
    <col min="15365" max="15616" width="11.42578125" style="312"/>
    <col min="15617" max="15617" width="21.42578125" style="312" customWidth="1"/>
    <col min="15618" max="15618" width="2.42578125" style="312" customWidth="1"/>
    <col min="15619" max="15619" width="11.42578125" style="312"/>
    <col min="15620" max="15620" width="1.140625" style="312" customWidth="1"/>
    <col min="15621" max="15872" width="11.42578125" style="312"/>
    <col min="15873" max="15873" width="21.42578125" style="312" customWidth="1"/>
    <col min="15874" max="15874" width="2.42578125" style="312" customWidth="1"/>
    <col min="15875" max="15875" width="11.42578125" style="312"/>
    <col min="15876" max="15876" width="1.140625" style="312" customWidth="1"/>
    <col min="15877" max="16128" width="11.42578125" style="312"/>
    <col min="16129" max="16129" width="21.42578125" style="312" customWidth="1"/>
    <col min="16130" max="16130" width="2.42578125" style="312" customWidth="1"/>
    <col min="16131" max="16131" width="11.42578125" style="312"/>
    <col min="16132" max="16132" width="1.140625" style="312" customWidth="1"/>
    <col min="16133" max="16384" width="11.42578125" style="312"/>
  </cols>
  <sheetData>
    <row r="1" spans="1:24">
      <c r="A1" s="506" t="s">
        <v>0</v>
      </c>
      <c r="B1" s="506"/>
      <c r="C1" s="506"/>
      <c r="D1" s="506"/>
      <c r="E1" s="506"/>
      <c r="F1" s="506"/>
      <c r="G1" s="506"/>
      <c r="H1" s="506"/>
      <c r="I1" s="506"/>
      <c r="J1" s="506"/>
      <c r="K1" s="506"/>
      <c r="L1" s="506"/>
      <c r="M1" s="313"/>
      <c r="N1" s="313"/>
      <c r="O1" s="313"/>
      <c r="P1" s="313"/>
      <c r="Q1" s="313"/>
      <c r="R1" s="313"/>
      <c r="S1" s="313"/>
      <c r="T1" s="313"/>
      <c r="U1" s="313"/>
      <c r="V1" s="313"/>
      <c r="W1" s="313"/>
      <c r="X1" s="313"/>
    </row>
    <row r="2" spans="1:24">
      <c r="A2" s="313"/>
      <c r="B2" s="313"/>
      <c r="C2" s="313"/>
      <c r="D2" s="313"/>
      <c r="E2" s="313"/>
      <c r="F2" s="313"/>
      <c r="G2" s="313"/>
      <c r="H2" s="313"/>
      <c r="I2" s="313"/>
      <c r="J2" s="313"/>
      <c r="K2" s="313"/>
      <c r="L2" s="313"/>
      <c r="M2" s="313"/>
      <c r="N2" s="313"/>
      <c r="O2" s="313"/>
      <c r="P2" s="313"/>
      <c r="Q2" s="313"/>
      <c r="R2" s="313"/>
      <c r="S2" s="313"/>
      <c r="T2" s="313"/>
      <c r="U2" s="313"/>
      <c r="V2" s="313"/>
      <c r="W2" s="313"/>
      <c r="X2" s="313"/>
    </row>
    <row r="3" spans="1:24" s="311" customFormat="1">
      <c r="A3" s="314" t="s">
        <v>1</v>
      </c>
      <c r="B3" s="314"/>
      <c r="C3" s="314"/>
      <c r="D3" s="314"/>
      <c r="E3" s="314"/>
      <c r="F3" s="314"/>
      <c r="G3" s="314"/>
      <c r="H3" s="314"/>
      <c r="I3" s="314"/>
      <c r="J3" s="314"/>
      <c r="K3" s="314"/>
      <c r="L3" s="314"/>
      <c r="M3" s="314"/>
      <c r="N3" s="314"/>
      <c r="O3" s="314"/>
      <c r="P3" s="314"/>
      <c r="Q3" s="314"/>
      <c r="R3" s="314"/>
      <c r="S3" s="314"/>
      <c r="T3" s="314"/>
      <c r="U3" s="314"/>
      <c r="V3" s="314"/>
      <c r="W3" s="314"/>
      <c r="X3" s="314"/>
    </row>
    <row r="4" spans="1:24" s="311" customFormat="1">
      <c r="A4" s="314" t="s">
        <v>2</v>
      </c>
      <c r="B4" s="314"/>
      <c r="C4" s="314"/>
      <c r="D4" s="314"/>
      <c r="E4" s="314"/>
      <c r="F4" s="314"/>
      <c r="G4" s="314"/>
      <c r="H4" s="314"/>
      <c r="I4" s="314"/>
      <c r="J4" s="314"/>
      <c r="K4" s="314"/>
      <c r="L4" s="314"/>
      <c r="M4" s="314"/>
      <c r="N4" s="314"/>
      <c r="O4" s="314"/>
      <c r="P4" s="314"/>
      <c r="Q4" s="314"/>
      <c r="R4" s="314"/>
      <c r="S4" s="314"/>
      <c r="T4" s="314"/>
      <c r="U4" s="314"/>
      <c r="V4" s="314"/>
      <c r="W4" s="314"/>
      <c r="X4" s="314"/>
    </row>
    <row r="5" spans="1:24" s="311" customFormat="1">
      <c r="A5" s="314" t="s">
        <v>3</v>
      </c>
      <c r="B5" s="314"/>
      <c r="C5" s="314"/>
      <c r="D5" s="314"/>
      <c r="E5" s="314"/>
      <c r="F5" s="314"/>
      <c r="G5" s="314"/>
      <c r="H5" s="314"/>
      <c r="I5" s="314"/>
      <c r="J5" s="314"/>
      <c r="K5" s="314"/>
      <c r="L5" s="314"/>
      <c r="M5" s="314"/>
      <c r="N5" s="314"/>
      <c r="O5" s="314"/>
      <c r="P5" s="314"/>
      <c r="Q5" s="314"/>
      <c r="R5" s="314"/>
      <c r="S5" s="314"/>
      <c r="T5" s="314"/>
      <c r="U5" s="314"/>
      <c r="V5" s="314"/>
      <c r="W5" s="314"/>
      <c r="X5" s="314"/>
    </row>
    <row r="6" spans="1:24" s="311" customFormat="1">
      <c r="A6" s="314" t="s">
        <v>4</v>
      </c>
      <c r="B6" s="314"/>
      <c r="C6" s="315"/>
      <c r="D6" s="314"/>
      <c r="E6" s="314" t="s">
        <v>5</v>
      </c>
      <c r="F6" s="314"/>
      <c r="G6" s="314"/>
      <c r="H6" s="314"/>
      <c r="I6" s="314"/>
      <c r="J6" s="314"/>
      <c r="K6" s="314"/>
      <c r="L6" s="314"/>
      <c r="M6" s="314"/>
      <c r="N6" s="314"/>
      <c r="O6" s="314"/>
      <c r="P6" s="314"/>
      <c r="Q6" s="314"/>
      <c r="R6" s="314"/>
      <c r="S6" s="314"/>
      <c r="T6" s="314"/>
      <c r="U6" s="314"/>
      <c r="V6" s="314"/>
      <c r="W6" s="314"/>
      <c r="X6" s="314"/>
    </row>
    <row r="7" spans="1:24" s="311" customFormat="1">
      <c r="A7" s="314" t="s">
        <v>6</v>
      </c>
      <c r="B7" s="314"/>
      <c r="C7" s="316"/>
      <c r="D7" s="314"/>
      <c r="E7" s="314" t="s">
        <v>7</v>
      </c>
      <c r="F7" s="314"/>
      <c r="G7" s="314"/>
      <c r="H7" s="314"/>
      <c r="I7" s="314"/>
      <c r="J7" s="314"/>
      <c r="K7" s="314"/>
      <c r="L7" s="314"/>
      <c r="M7" s="314"/>
      <c r="N7" s="314"/>
      <c r="O7" s="314"/>
      <c r="P7" s="314"/>
      <c r="Q7" s="314"/>
      <c r="R7" s="314"/>
      <c r="S7" s="314"/>
      <c r="T7" s="314"/>
      <c r="U7" s="314"/>
      <c r="V7" s="314"/>
      <c r="W7" s="314"/>
      <c r="X7" s="314"/>
    </row>
    <row r="8" spans="1:24" s="311" customFormat="1">
      <c r="A8" s="314" t="s">
        <v>8</v>
      </c>
      <c r="B8" s="314"/>
      <c r="C8" s="317"/>
      <c r="D8" s="314"/>
      <c r="E8" s="314" t="s">
        <v>9</v>
      </c>
      <c r="F8" s="314"/>
      <c r="G8" s="314"/>
      <c r="H8" s="314"/>
      <c r="I8" s="314"/>
      <c r="J8" s="314"/>
      <c r="K8" s="314"/>
      <c r="L8" s="314"/>
      <c r="M8" s="314"/>
      <c r="N8" s="314"/>
      <c r="O8" s="314"/>
      <c r="P8" s="314"/>
      <c r="Q8" s="314"/>
      <c r="R8" s="314"/>
      <c r="S8" s="314"/>
      <c r="T8" s="314"/>
      <c r="U8" s="314"/>
      <c r="V8" s="314"/>
      <c r="W8" s="314"/>
      <c r="X8" s="314"/>
    </row>
    <row r="9" spans="1:24">
      <c r="A9" s="313"/>
      <c r="B9" s="313"/>
      <c r="C9" s="313"/>
      <c r="D9" s="313"/>
      <c r="E9" s="313"/>
      <c r="F9" s="313"/>
      <c r="G9" s="313"/>
      <c r="H9" s="313"/>
      <c r="I9" s="313"/>
      <c r="J9" s="313"/>
      <c r="K9" s="313"/>
      <c r="L9" s="313"/>
      <c r="M9" s="313"/>
      <c r="N9" s="313"/>
      <c r="O9" s="313"/>
      <c r="P9" s="313"/>
      <c r="Q9" s="313"/>
      <c r="R9" s="313"/>
      <c r="S9" s="313"/>
      <c r="T9" s="313"/>
      <c r="U9" s="313"/>
      <c r="V9" s="313"/>
      <c r="W9" s="313"/>
      <c r="X9" s="313"/>
    </row>
    <row r="10" spans="1:24">
      <c r="A10" s="318" t="s">
        <v>10</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row>
    <row r="11" spans="1:24">
      <c r="A11" s="313" t="s">
        <v>11</v>
      </c>
      <c r="B11" s="313"/>
      <c r="C11" s="313"/>
      <c r="D11" s="313"/>
      <c r="E11" s="313"/>
      <c r="F11" s="313"/>
      <c r="G11" s="313"/>
      <c r="H11" s="313"/>
      <c r="I11" s="313"/>
      <c r="J11" s="313"/>
      <c r="K11" s="313"/>
      <c r="L11" s="313"/>
      <c r="M11" s="313"/>
      <c r="N11" s="313"/>
      <c r="O11" s="313"/>
      <c r="P11" s="313"/>
      <c r="Q11" s="313"/>
      <c r="R11" s="313"/>
      <c r="S11" s="313"/>
      <c r="T11" s="313"/>
      <c r="U11" s="313"/>
      <c r="V11" s="313"/>
      <c r="W11" s="313"/>
      <c r="X11" s="313"/>
    </row>
    <row r="12" spans="1:24">
      <c r="A12" s="313" t="s">
        <v>12</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row>
    <row r="13" spans="1:24">
      <c r="A13" s="313" t="s">
        <v>13</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row>
    <row r="14" spans="1:24">
      <c r="A14" s="313" t="s">
        <v>14</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row>
    <row r="15" spans="1:24">
      <c r="A15" s="313"/>
      <c r="B15" s="313"/>
      <c r="C15" s="313"/>
      <c r="D15" s="313"/>
      <c r="E15" s="313"/>
      <c r="F15" s="313"/>
      <c r="G15" s="313"/>
      <c r="H15" s="313"/>
      <c r="I15" s="313"/>
      <c r="J15" s="313"/>
      <c r="K15" s="313"/>
      <c r="L15" s="313"/>
      <c r="M15" s="313"/>
      <c r="N15" s="313"/>
      <c r="O15" s="313"/>
      <c r="P15" s="313"/>
      <c r="Q15" s="313"/>
      <c r="R15" s="313"/>
      <c r="S15" s="313"/>
      <c r="T15" s="313"/>
      <c r="U15" s="313"/>
      <c r="V15" s="313"/>
      <c r="W15" s="313"/>
      <c r="X15" s="313"/>
    </row>
    <row r="16" spans="1:24">
      <c r="A16" s="313"/>
      <c r="B16" s="313"/>
      <c r="C16" s="313"/>
      <c r="D16" s="313"/>
      <c r="E16" s="313"/>
      <c r="F16" s="313"/>
      <c r="G16" s="313"/>
      <c r="H16" s="313"/>
      <c r="I16" s="313"/>
      <c r="J16" s="313"/>
      <c r="K16" s="313"/>
      <c r="L16" s="313"/>
      <c r="M16" s="313"/>
      <c r="N16" s="313"/>
      <c r="O16" s="313"/>
      <c r="P16" s="313"/>
      <c r="Q16" s="313"/>
      <c r="R16" s="313"/>
      <c r="S16" s="313"/>
      <c r="T16" s="313"/>
      <c r="U16" s="313"/>
      <c r="V16" s="313"/>
      <c r="W16" s="313"/>
      <c r="X16" s="313"/>
    </row>
    <row r="17" spans="1:24">
      <c r="A17" s="319" t="s">
        <v>15</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row>
    <row r="18" spans="1:24">
      <c r="A18" s="313"/>
      <c r="B18" s="313"/>
      <c r="C18" s="313"/>
      <c r="D18" s="313"/>
      <c r="E18" s="313"/>
      <c r="F18" s="313"/>
      <c r="G18" s="313"/>
      <c r="H18" s="313"/>
      <c r="I18" s="313"/>
      <c r="J18" s="313"/>
      <c r="K18" s="313"/>
      <c r="L18" s="313"/>
      <c r="M18" s="313"/>
      <c r="N18" s="313"/>
      <c r="O18" s="313"/>
      <c r="P18" s="313"/>
      <c r="Q18" s="313"/>
      <c r="R18" s="313"/>
      <c r="S18" s="313"/>
      <c r="T18" s="313"/>
      <c r="U18" s="313"/>
      <c r="V18" s="313"/>
      <c r="W18" s="313"/>
      <c r="X18" s="313"/>
    </row>
    <row r="19" spans="1:24">
      <c r="A19" s="313"/>
      <c r="B19" s="313"/>
      <c r="C19" s="313"/>
      <c r="D19" s="313"/>
      <c r="E19" s="313"/>
      <c r="F19" s="313"/>
      <c r="G19" s="313"/>
      <c r="H19" s="313"/>
      <c r="I19" s="313"/>
      <c r="J19" s="313"/>
      <c r="K19" s="313"/>
      <c r="L19" s="313"/>
      <c r="M19" s="313"/>
      <c r="N19" s="313"/>
      <c r="O19" s="313"/>
      <c r="P19" s="313"/>
      <c r="Q19" s="313"/>
      <c r="R19" s="313"/>
      <c r="S19" s="313"/>
      <c r="T19" s="313"/>
      <c r="U19" s="313"/>
      <c r="V19" s="313"/>
      <c r="W19" s="313"/>
      <c r="X19" s="313"/>
    </row>
    <row r="20" spans="1:24">
      <c r="A20" s="313"/>
      <c r="B20" s="313"/>
      <c r="C20" s="313"/>
      <c r="D20" s="313"/>
      <c r="E20" s="313"/>
      <c r="F20" s="313"/>
      <c r="G20" s="313"/>
      <c r="H20" s="313"/>
      <c r="I20" s="313"/>
      <c r="J20" s="313"/>
      <c r="K20" s="313"/>
      <c r="L20" s="313"/>
      <c r="M20" s="313"/>
      <c r="N20" s="313"/>
      <c r="O20" s="313"/>
      <c r="P20" s="313"/>
      <c r="Q20" s="313"/>
      <c r="R20" s="313"/>
      <c r="S20" s="313"/>
      <c r="T20" s="313"/>
      <c r="U20" s="313"/>
      <c r="V20" s="313"/>
      <c r="W20" s="313"/>
      <c r="X20" s="313"/>
    </row>
    <row r="21" spans="1:24">
      <c r="A21" s="313"/>
      <c r="B21" s="313"/>
      <c r="C21" s="313"/>
      <c r="D21" s="313"/>
      <c r="E21" s="313"/>
      <c r="F21" s="313"/>
      <c r="G21" s="313"/>
      <c r="H21" s="313"/>
      <c r="I21" s="313"/>
      <c r="J21" s="313"/>
      <c r="K21" s="313"/>
      <c r="L21" s="313"/>
      <c r="M21" s="313"/>
      <c r="N21" s="313"/>
      <c r="O21" s="313"/>
      <c r="P21" s="313"/>
      <c r="Q21" s="313"/>
      <c r="R21" s="313"/>
      <c r="S21" s="313"/>
      <c r="T21" s="313"/>
      <c r="U21" s="313"/>
      <c r="V21" s="313"/>
      <c r="W21" s="313"/>
      <c r="X21" s="313"/>
    </row>
    <row r="22" spans="1:24">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row>
    <row r="23" spans="1:24">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row>
    <row r="24" spans="1:24">
      <c r="A24" s="313"/>
      <c r="B24" s="313"/>
      <c r="C24" s="313"/>
      <c r="D24" s="313"/>
      <c r="E24" s="313"/>
      <c r="F24" s="313"/>
      <c r="G24" s="313"/>
      <c r="H24" s="313"/>
      <c r="I24" s="313"/>
      <c r="J24" s="313"/>
      <c r="K24" s="313"/>
      <c r="L24" s="313"/>
      <c r="M24" s="313"/>
      <c r="N24" s="313"/>
      <c r="O24" s="313"/>
      <c r="P24" s="313"/>
      <c r="Q24" s="313"/>
      <c r="R24" s="313"/>
      <c r="S24" s="313"/>
      <c r="T24" s="313"/>
      <c r="U24" s="313"/>
      <c r="V24" s="313"/>
      <c r="W24" s="313"/>
      <c r="X24" s="313"/>
    </row>
    <row r="25" spans="1:24">
      <c r="A25" s="313"/>
      <c r="B25" s="313"/>
      <c r="C25" s="313"/>
      <c r="D25" s="313"/>
      <c r="E25" s="313"/>
      <c r="F25" s="313"/>
      <c r="G25" s="313"/>
      <c r="H25" s="313"/>
      <c r="I25" s="313"/>
      <c r="J25" s="313"/>
      <c r="K25" s="313"/>
      <c r="L25" s="313"/>
      <c r="M25" s="313"/>
      <c r="N25" s="313"/>
      <c r="O25" s="313"/>
      <c r="P25" s="313"/>
      <c r="Q25" s="313"/>
      <c r="R25" s="313"/>
      <c r="S25" s="313"/>
      <c r="T25" s="313"/>
      <c r="U25" s="313"/>
      <c r="V25" s="313"/>
      <c r="W25" s="313"/>
      <c r="X25" s="313"/>
    </row>
    <row r="26" spans="1:24">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row>
    <row r="27" spans="1:24">
      <c r="A27" s="313"/>
      <c r="B27" s="313"/>
      <c r="C27" s="313"/>
      <c r="D27" s="313"/>
      <c r="E27" s="313"/>
      <c r="F27" s="313"/>
      <c r="G27" s="313"/>
      <c r="H27" s="313"/>
      <c r="I27" s="313"/>
      <c r="J27" s="313"/>
      <c r="K27" s="313"/>
      <c r="L27" s="313"/>
      <c r="M27" s="313"/>
      <c r="N27" s="313"/>
      <c r="O27" s="313"/>
      <c r="P27" s="313"/>
      <c r="Q27" s="313"/>
      <c r="R27" s="313"/>
      <c r="S27" s="313"/>
      <c r="T27" s="313"/>
      <c r="U27" s="313"/>
      <c r="V27" s="313"/>
      <c r="W27" s="313"/>
      <c r="X27" s="313"/>
    </row>
    <row r="28" spans="1:24">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row>
    <row r="29" spans="1:24">
      <c r="A29" s="313"/>
      <c r="B29" s="313"/>
      <c r="C29" s="313"/>
      <c r="D29" s="313"/>
      <c r="E29" s="313"/>
      <c r="F29" s="313"/>
      <c r="G29" s="313"/>
      <c r="H29" s="313"/>
      <c r="I29" s="313"/>
      <c r="J29" s="313"/>
      <c r="K29" s="313"/>
      <c r="L29" s="313"/>
      <c r="M29" s="313"/>
      <c r="N29" s="313"/>
      <c r="O29" s="313"/>
      <c r="P29" s="313"/>
      <c r="Q29" s="313"/>
      <c r="R29" s="313"/>
      <c r="S29" s="313"/>
      <c r="T29" s="313"/>
      <c r="U29" s="313"/>
      <c r="V29" s="313"/>
      <c r="W29" s="313"/>
      <c r="X29" s="313"/>
    </row>
    <row r="30" spans="1:24">
      <c r="A30" s="313"/>
      <c r="B30" s="313"/>
      <c r="C30" s="313"/>
      <c r="D30" s="313"/>
      <c r="E30" s="313"/>
      <c r="F30" s="313"/>
      <c r="G30" s="313"/>
      <c r="H30" s="313"/>
      <c r="I30" s="313"/>
      <c r="J30" s="313"/>
      <c r="K30" s="313"/>
      <c r="L30" s="313"/>
      <c r="M30" s="313"/>
      <c r="N30" s="313"/>
      <c r="O30" s="313"/>
      <c r="P30" s="313"/>
      <c r="Q30" s="313"/>
      <c r="R30" s="313"/>
      <c r="S30" s="313"/>
      <c r="T30" s="313"/>
      <c r="U30" s="313"/>
      <c r="V30" s="313"/>
      <c r="W30" s="313"/>
      <c r="X30" s="313"/>
    </row>
    <row r="31" spans="1:24">
      <c r="A31" s="313"/>
      <c r="B31" s="313"/>
      <c r="C31" s="313"/>
      <c r="D31" s="313"/>
      <c r="E31" s="313"/>
      <c r="F31" s="313"/>
      <c r="G31" s="313"/>
      <c r="H31" s="313"/>
      <c r="I31" s="313"/>
      <c r="J31" s="313"/>
      <c r="K31" s="313"/>
      <c r="L31" s="313"/>
      <c r="M31" s="313"/>
      <c r="N31" s="313"/>
      <c r="O31" s="313"/>
      <c r="P31" s="313"/>
      <c r="Q31" s="313"/>
      <c r="R31" s="313"/>
      <c r="S31" s="313"/>
      <c r="T31" s="313"/>
      <c r="U31" s="313"/>
      <c r="V31" s="313"/>
      <c r="W31" s="313"/>
      <c r="X31" s="313"/>
    </row>
    <row r="32" spans="1:24">
      <c r="A32" s="313"/>
      <c r="B32" s="313"/>
      <c r="C32" s="313"/>
      <c r="D32" s="313"/>
      <c r="E32" s="313"/>
      <c r="F32" s="313"/>
      <c r="G32" s="313"/>
      <c r="H32" s="313"/>
      <c r="I32" s="313"/>
      <c r="J32" s="313"/>
      <c r="K32" s="313"/>
      <c r="L32" s="313"/>
      <c r="M32" s="313"/>
      <c r="N32" s="313"/>
      <c r="O32" s="313"/>
      <c r="P32" s="313"/>
      <c r="Q32" s="313"/>
      <c r="R32" s="313"/>
      <c r="S32" s="313"/>
      <c r="T32" s="313"/>
      <c r="U32" s="313"/>
      <c r="V32" s="313"/>
      <c r="W32" s="313"/>
      <c r="X32" s="313"/>
    </row>
    <row r="33" spans="1:24">
      <c r="A33" s="313"/>
      <c r="B33" s="313"/>
      <c r="C33" s="313"/>
      <c r="D33" s="313"/>
      <c r="E33" s="313"/>
      <c r="F33" s="313"/>
      <c r="G33" s="313"/>
      <c r="H33" s="313"/>
      <c r="I33" s="313"/>
      <c r="J33" s="313"/>
      <c r="K33" s="313"/>
      <c r="L33" s="313"/>
      <c r="M33" s="313"/>
      <c r="N33" s="313"/>
      <c r="O33" s="313"/>
      <c r="P33" s="313"/>
      <c r="Q33" s="313"/>
      <c r="R33" s="313"/>
      <c r="S33" s="313"/>
      <c r="T33" s="313"/>
      <c r="U33" s="313"/>
      <c r="V33" s="313"/>
      <c r="W33" s="313"/>
      <c r="X33" s="313"/>
    </row>
    <row r="34" spans="1:24">
      <c r="A34" s="313"/>
      <c r="B34" s="313"/>
      <c r="C34" s="313"/>
      <c r="D34" s="313"/>
      <c r="E34" s="313"/>
      <c r="F34" s="313"/>
      <c r="G34" s="313"/>
      <c r="H34" s="313"/>
      <c r="I34" s="99"/>
      <c r="J34" s="313"/>
      <c r="K34" s="313"/>
      <c r="L34" s="313"/>
      <c r="M34" s="313"/>
      <c r="N34" s="313"/>
      <c r="O34" s="313"/>
      <c r="P34" s="313"/>
      <c r="Q34" s="313"/>
      <c r="R34" s="313"/>
      <c r="S34" s="313"/>
      <c r="T34" s="313"/>
      <c r="U34" s="313"/>
      <c r="V34" s="313"/>
      <c r="W34" s="313"/>
      <c r="X34" s="313"/>
    </row>
    <row r="35" spans="1:24">
      <c r="A35" s="313"/>
      <c r="B35" s="313"/>
      <c r="C35" s="313"/>
      <c r="D35" s="313"/>
      <c r="E35" s="313"/>
      <c r="F35" s="313"/>
      <c r="G35" s="313"/>
      <c r="H35" s="313"/>
      <c r="I35" s="313"/>
      <c r="J35" s="313"/>
      <c r="K35" s="313"/>
      <c r="L35" s="313"/>
      <c r="M35" s="313"/>
      <c r="N35" s="313"/>
      <c r="O35" s="313"/>
      <c r="P35" s="313"/>
      <c r="Q35" s="313"/>
      <c r="R35" s="313"/>
      <c r="S35" s="313"/>
      <c r="T35" s="313"/>
      <c r="U35" s="313"/>
      <c r="V35" s="313"/>
      <c r="W35" s="313"/>
      <c r="X35" s="313"/>
    </row>
    <row r="36" spans="1:24">
      <c r="A36" s="313"/>
      <c r="B36" s="313"/>
      <c r="C36" s="313"/>
      <c r="D36" s="313"/>
      <c r="E36" s="313"/>
      <c r="F36" s="313"/>
      <c r="G36" s="313"/>
      <c r="H36" s="313"/>
      <c r="I36" s="313"/>
      <c r="J36" s="313"/>
      <c r="K36" s="313"/>
      <c r="L36" s="313"/>
      <c r="M36" s="313"/>
      <c r="N36" s="313"/>
      <c r="O36" s="313"/>
      <c r="P36" s="313"/>
      <c r="Q36" s="313"/>
      <c r="R36" s="313"/>
      <c r="S36" s="313"/>
      <c r="T36" s="313"/>
      <c r="U36" s="313"/>
      <c r="V36" s="313"/>
      <c r="W36" s="313"/>
      <c r="X36" s="313"/>
    </row>
    <row r="37" spans="1:24">
      <c r="A37" s="313"/>
      <c r="B37" s="313"/>
      <c r="C37" s="313"/>
      <c r="D37" s="313"/>
      <c r="E37" s="313"/>
      <c r="F37" s="313"/>
      <c r="G37" s="313"/>
      <c r="H37" s="313"/>
      <c r="I37" s="313"/>
      <c r="J37" s="313"/>
      <c r="K37" s="313"/>
      <c r="L37" s="313"/>
      <c r="M37" s="313"/>
      <c r="N37" s="313"/>
      <c r="O37" s="313"/>
      <c r="P37" s="313"/>
      <c r="Q37" s="313"/>
      <c r="R37" s="313"/>
      <c r="S37" s="313"/>
      <c r="T37" s="313"/>
      <c r="U37" s="313"/>
      <c r="V37" s="313"/>
      <c r="W37" s="313"/>
      <c r="X37" s="313"/>
    </row>
    <row r="38" spans="1:24">
      <c r="A38" s="313"/>
      <c r="B38" s="313"/>
      <c r="C38" s="313"/>
      <c r="D38" s="313"/>
      <c r="E38" s="313"/>
      <c r="F38" s="313"/>
      <c r="G38" s="313"/>
      <c r="H38" s="313"/>
      <c r="I38" s="313"/>
      <c r="J38" s="313"/>
      <c r="K38" s="313"/>
      <c r="L38" s="313"/>
      <c r="M38" s="313"/>
      <c r="N38" s="313"/>
      <c r="O38" s="313"/>
      <c r="P38" s="313"/>
      <c r="Q38" s="313"/>
      <c r="R38" s="313"/>
      <c r="S38" s="313"/>
      <c r="T38" s="313"/>
      <c r="U38" s="313"/>
      <c r="V38" s="313"/>
      <c r="W38" s="313"/>
      <c r="X38" s="313"/>
    </row>
    <row r="39" spans="1:24">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row>
    <row r="40" spans="1:24">
      <c r="A40" s="313"/>
      <c r="B40" s="313"/>
      <c r="C40" s="313"/>
      <c r="D40" s="313"/>
      <c r="E40" s="313"/>
      <c r="F40" s="313"/>
      <c r="G40" s="313"/>
      <c r="H40" s="313"/>
      <c r="I40" s="313"/>
      <c r="J40" s="313"/>
      <c r="K40" s="313"/>
      <c r="L40" s="313"/>
      <c r="M40" s="313"/>
      <c r="N40" s="313"/>
      <c r="O40" s="313"/>
      <c r="P40" s="313"/>
      <c r="Q40" s="313"/>
      <c r="R40" s="313"/>
      <c r="S40" s="313"/>
      <c r="T40" s="313"/>
      <c r="U40" s="313"/>
      <c r="V40" s="313"/>
      <c r="W40" s="313"/>
      <c r="X40" s="313"/>
    </row>
  </sheetData>
  <sheetProtection algorithmName="SHA-512" hashValue="+BuBJPzzp3cSrnUbze1h5nCl/D4rRU/phXYA54sxSG1GLiSorrlhmKWM0uoZTS8Om+KHVP5esfGF1CnNN7512w==" saltValue="/b/BvZLQS0/klAfwfOKRSg==" spinCount="100000" sheet="1" objects="1" scenarios="1"/>
  <mergeCells count="1">
    <mergeCell ref="A1:L1"/>
  </mergeCells>
  <pageMargins left="0.511811024" right="0.511811024" top="0.78740157499999996" bottom="0.78740157499999996" header="0.31496062000000002" footer="0.31496062000000002"/>
  <pageSetup paperSize="9"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tabColor theme="4" tint="0.39994506668294322"/>
    <pageSetUpPr fitToPage="1"/>
  </sheetPr>
  <dimension ref="A1:T64"/>
  <sheetViews>
    <sheetView workbookViewId="0">
      <selection activeCell="G12" sqref="G12"/>
    </sheetView>
  </sheetViews>
  <sheetFormatPr defaultColWidth="11.42578125" defaultRowHeight="12.75"/>
  <cols>
    <col min="1" max="1" width="5.28515625" style="1" customWidth="1"/>
    <col min="2" max="2" width="6.140625" style="217" customWidth="1"/>
    <col min="3" max="3" width="3.7109375" style="217" customWidth="1"/>
    <col min="4" max="4" width="7.85546875" style="217" customWidth="1"/>
    <col min="5" max="5" width="53.7109375" style="217" customWidth="1"/>
    <col min="6" max="7" width="3.28515625" style="218" customWidth="1"/>
    <col min="8" max="8" width="16.42578125" style="219" customWidth="1"/>
    <col min="9" max="9" width="11.42578125" style="1" customWidth="1"/>
    <col min="10" max="10" width="1.7109375" style="1" customWidth="1"/>
    <col min="11" max="11" width="11.7109375" style="1" customWidth="1"/>
    <col min="12" max="12" width="38.7109375" style="1" customWidth="1"/>
    <col min="13" max="13" width="1.28515625" style="1" customWidth="1"/>
    <col min="14" max="14" width="10.28515625" style="1" customWidth="1"/>
    <col min="15" max="15" width="13.7109375" style="1" customWidth="1"/>
    <col min="16" max="16" width="17.7109375" style="1" customWidth="1"/>
    <col min="17" max="17" width="11.42578125" style="1" customWidth="1"/>
    <col min="18" max="18" width="11.7109375" style="1" customWidth="1"/>
    <col min="19" max="256" width="11.42578125" style="1"/>
    <col min="257" max="257" width="5.28515625" style="1" customWidth="1"/>
    <col min="258" max="258" width="6.140625" style="1" customWidth="1"/>
    <col min="259" max="259" width="3.7109375" style="1" customWidth="1"/>
    <col min="260" max="260" width="7.85546875" style="1" customWidth="1"/>
    <col min="261" max="261" width="53.7109375" style="1" customWidth="1"/>
    <col min="262" max="263" width="3.28515625" style="1" customWidth="1"/>
    <col min="264" max="264" width="16.42578125" style="1" customWidth="1"/>
    <col min="265" max="265" width="11.42578125" style="1"/>
    <col min="266" max="266" width="1.7109375" style="1" customWidth="1"/>
    <col min="267" max="267" width="11.7109375" style="1" customWidth="1"/>
    <col min="268" max="268" width="38.7109375" style="1" customWidth="1"/>
    <col min="269" max="269" width="1.28515625" style="1" customWidth="1"/>
    <col min="270" max="270" width="10.28515625" style="1" customWidth="1"/>
    <col min="271" max="271" width="13.7109375" style="1" customWidth="1"/>
    <col min="272" max="272" width="17.7109375" style="1" customWidth="1"/>
    <col min="273" max="273" width="11.42578125" style="1"/>
    <col min="274" max="274" width="11.7109375" style="1" customWidth="1"/>
    <col min="275" max="512" width="11.42578125" style="1"/>
    <col min="513" max="513" width="5.28515625" style="1" customWidth="1"/>
    <col min="514" max="514" width="6.140625" style="1" customWidth="1"/>
    <col min="515" max="515" width="3.7109375" style="1" customWidth="1"/>
    <col min="516" max="516" width="7.85546875" style="1" customWidth="1"/>
    <col min="517" max="517" width="53.7109375" style="1" customWidth="1"/>
    <col min="518" max="519" width="3.28515625" style="1" customWidth="1"/>
    <col min="520" max="520" width="16.42578125" style="1" customWidth="1"/>
    <col min="521" max="521" width="11.42578125" style="1"/>
    <col min="522" max="522" width="1.7109375" style="1" customWidth="1"/>
    <col min="523" max="523" width="11.7109375" style="1" customWidth="1"/>
    <col min="524" max="524" width="38.7109375" style="1" customWidth="1"/>
    <col min="525" max="525" width="1.28515625" style="1" customWidth="1"/>
    <col min="526" max="526" width="10.28515625" style="1" customWidth="1"/>
    <col min="527" max="527" width="13.7109375" style="1" customWidth="1"/>
    <col min="528" max="528" width="17.7109375" style="1" customWidth="1"/>
    <col min="529" max="529" width="11.42578125" style="1"/>
    <col min="530" max="530" width="11.7109375" style="1" customWidth="1"/>
    <col min="531" max="768" width="11.42578125" style="1"/>
    <col min="769" max="769" width="5.28515625" style="1" customWidth="1"/>
    <col min="770" max="770" width="6.140625" style="1" customWidth="1"/>
    <col min="771" max="771" width="3.7109375" style="1" customWidth="1"/>
    <col min="772" max="772" width="7.85546875" style="1" customWidth="1"/>
    <col min="773" max="773" width="53.7109375" style="1" customWidth="1"/>
    <col min="774" max="775" width="3.28515625" style="1" customWidth="1"/>
    <col min="776" max="776" width="16.42578125" style="1" customWidth="1"/>
    <col min="777" max="777" width="11.42578125" style="1"/>
    <col min="778" max="778" width="1.7109375" style="1" customWidth="1"/>
    <col min="779" max="779" width="11.7109375" style="1" customWidth="1"/>
    <col min="780" max="780" width="38.7109375" style="1" customWidth="1"/>
    <col min="781" max="781" width="1.28515625" style="1" customWidth="1"/>
    <col min="782" max="782" width="10.28515625" style="1" customWidth="1"/>
    <col min="783" max="783" width="13.7109375" style="1" customWidth="1"/>
    <col min="784" max="784" width="17.7109375" style="1" customWidth="1"/>
    <col min="785" max="785" width="11.42578125" style="1"/>
    <col min="786" max="786" width="11.7109375" style="1" customWidth="1"/>
    <col min="787" max="1024" width="11.42578125" style="1"/>
    <col min="1025" max="1025" width="5.28515625" style="1" customWidth="1"/>
    <col min="1026" max="1026" width="6.140625" style="1" customWidth="1"/>
    <col min="1027" max="1027" width="3.7109375" style="1" customWidth="1"/>
    <col min="1028" max="1028" width="7.85546875" style="1" customWidth="1"/>
    <col min="1029" max="1029" width="53.7109375" style="1" customWidth="1"/>
    <col min="1030" max="1031" width="3.28515625" style="1" customWidth="1"/>
    <col min="1032" max="1032" width="16.42578125" style="1" customWidth="1"/>
    <col min="1033" max="1033" width="11.42578125" style="1"/>
    <col min="1034" max="1034" width="1.7109375" style="1" customWidth="1"/>
    <col min="1035" max="1035" width="11.7109375" style="1" customWidth="1"/>
    <col min="1036" max="1036" width="38.7109375" style="1" customWidth="1"/>
    <col min="1037" max="1037" width="1.28515625" style="1" customWidth="1"/>
    <col min="1038" max="1038" width="10.28515625" style="1" customWidth="1"/>
    <col min="1039" max="1039" width="13.7109375" style="1" customWidth="1"/>
    <col min="1040" max="1040" width="17.7109375" style="1" customWidth="1"/>
    <col min="1041" max="1041" width="11.42578125" style="1"/>
    <col min="1042" max="1042" width="11.7109375" style="1" customWidth="1"/>
    <col min="1043" max="1280" width="11.42578125" style="1"/>
    <col min="1281" max="1281" width="5.28515625" style="1" customWidth="1"/>
    <col min="1282" max="1282" width="6.140625" style="1" customWidth="1"/>
    <col min="1283" max="1283" width="3.7109375" style="1" customWidth="1"/>
    <col min="1284" max="1284" width="7.85546875" style="1" customWidth="1"/>
    <col min="1285" max="1285" width="53.7109375" style="1" customWidth="1"/>
    <col min="1286" max="1287" width="3.28515625" style="1" customWidth="1"/>
    <col min="1288" max="1288" width="16.42578125" style="1" customWidth="1"/>
    <col min="1289" max="1289" width="11.42578125" style="1"/>
    <col min="1290" max="1290" width="1.7109375" style="1" customWidth="1"/>
    <col min="1291" max="1291" width="11.7109375" style="1" customWidth="1"/>
    <col min="1292" max="1292" width="38.7109375" style="1" customWidth="1"/>
    <col min="1293" max="1293" width="1.28515625" style="1" customWidth="1"/>
    <col min="1294" max="1294" width="10.28515625" style="1" customWidth="1"/>
    <col min="1295" max="1295" width="13.7109375" style="1" customWidth="1"/>
    <col min="1296" max="1296" width="17.7109375" style="1" customWidth="1"/>
    <col min="1297" max="1297" width="11.42578125" style="1"/>
    <col min="1298" max="1298" width="11.7109375" style="1" customWidth="1"/>
    <col min="1299" max="1536" width="11.42578125" style="1"/>
    <col min="1537" max="1537" width="5.28515625" style="1" customWidth="1"/>
    <col min="1538" max="1538" width="6.140625" style="1" customWidth="1"/>
    <col min="1539" max="1539" width="3.7109375" style="1" customWidth="1"/>
    <col min="1540" max="1540" width="7.85546875" style="1" customWidth="1"/>
    <col min="1541" max="1541" width="53.7109375" style="1" customWidth="1"/>
    <col min="1542" max="1543" width="3.28515625" style="1" customWidth="1"/>
    <col min="1544" max="1544" width="16.42578125" style="1" customWidth="1"/>
    <col min="1545" max="1545" width="11.42578125" style="1"/>
    <col min="1546" max="1546" width="1.7109375" style="1" customWidth="1"/>
    <col min="1547" max="1547" width="11.7109375" style="1" customWidth="1"/>
    <col min="1548" max="1548" width="38.7109375" style="1" customWidth="1"/>
    <col min="1549" max="1549" width="1.28515625" style="1" customWidth="1"/>
    <col min="1550" max="1550" width="10.28515625" style="1" customWidth="1"/>
    <col min="1551" max="1551" width="13.7109375" style="1" customWidth="1"/>
    <col min="1552" max="1552" width="17.7109375" style="1" customWidth="1"/>
    <col min="1553" max="1553" width="11.42578125" style="1"/>
    <col min="1554" max="1554" width="11.7109375" style="1" customWidth="1"/>
    <col min="1555" max="1792" width="11.42578125" style="1"/>
    <col min="1793" max="1793" width="5.28515625" style="1" customWidth="1"/>
    <col min="1794" max="1794" width="6.140625" style="1" customWidth="1"/>
    <col min="1795" max="1795" width="3.7109375" style="1" customWidth="1"/>
    <col min="1796" max="1796" width="7.85546875" style="1" customWidth="1"/>
    <col min="1797" max="1797" width="53.7109375" style="1" customWidth="1"/>
    <col min="1798" max="1799" width="3.28515625" style="1" customWidth="1"/>
    <col min="1800" max="1800" width="16.42578125" style="1" customWidth="1"/>
    <col min="1801" max="1801" width="11.42578125" style="1"/>
    <col min="1802" max="1802" width="1.7109375" style="1" customWidth="1"/>
    <col min="1803" max="1803" width="11.7109375" style="1" customWidth="1"/>
    <col min="1804" max="1804" width="38.7109375" style="1" customWidth="1"/>
    <col min="1805" max="1805" width="1.28515625" style="1" customWidth="1"/>
    <col min="1806" max="1806" width="10.28515625" style="1" customWidth="1"/>
    <col min="1807" max="1807" width="13.7109375" style="1" customWidth="1"/>
    <col min="1808" max="1808" width="17.7109375" style="1" customWidth="1"/>
    <col min="1809" max="1809" width="11.42578125" style="1"/>
    <col min="1810" max="1810" width="11.7109375" style="1" customWidth="1"/>
    <col min="1811" max="2048" width="11.42578125" style="1"/>
    <col min="2049" max="2049" width="5.28515625" style="1" customWidth="1"/>
    <col min="2050" max="2050" width="6.140625" style="1" customWidth="1"/>
    <col min="2051" max="2051" width="3.7109375" style="1" customWidth="1"/>
    <col min="2052" max="2052" width="7.85546875" style="1" customWidth="1"/>
    <col min="2053" max="2053" width="53.7109375" style="1" customWidth="1"/>
    <col min="2054" max="2055" width="3.28515625" style="1" customWidth="1"/>
    <col min="2056" max="2056" width="16.42578125" style="1" customWidth="1"/>
    <col min="2057" max="2057" width="11.42578125" style="1"/>
    <col min="2058" max="2058" width="1.7109375" style="1" customWidth="1"/>
    <col min="2059" max="2059" width="11.7109375" style="1" customWidth="1"/>
    <col min="2060" max="2060" width="38.7109375" style="1" customWidth="1"/>
    <col min="2061" max="2061" width="1.28515625" style="1" customWidth="1"/>
    <col min="2062" max="2062" width="10.28515625" style="1" customWidth="1"/>
    <col min="2063" max="2063" width="13.7109375" style="1" customWidth="1"/>
    <col min="2064" max="2064" width="17.7109375" style="1" customWidth="1"/>
    <col min="2065" max="2065" width="11.42578125" style="1"/>
    <col min="2066" max="2066" width="11.7109375" style="1" customWidth="1"/>
    <col min="2067" max="2304" width="11.42578125" style="1"/>
    <col min="2305" max="2305" width="5.28515625" style="1" customWidth="1"/>
    <col min="2306" max="2306" width="6.140625" style="1" customWidth="1"/>
    <col min="2307" max="2307" width="3.7109375" style="1" customWidth="1"/>
    <col min="2308" max="2308" width="7.85546875" style="1" customWidth="1"/>
    <col min="2309" max="2309" width="53.7109375" style="1" customWidth="1"/>
    <col min="2310" max="2311" width="3.28515625" style="1" customWidth="1"/>
    <col min="2312" max="2312" width="16.42578125" style="1" customWidth="1"/>
    <col min="2313" max="2313" width="11.42578125" style="1"/>
    <col min="2314" max="2314" width="1.7109375" style="1" customWidth="1"/>
    <col min="2315" max="2315" width="11.7109375" style="1" customWidth="1"/>
    <col min="2316" max="2316" width="38.7109375" style="1" customWidth="1"/>
    <col min="2317" max="2317" width="1.28515625" style="1" customWidth="1"/>
    <col min="2318" max="2318" width="10.28515625" style="1" customWidth="1"/>
    <col min="2319" max="2319" width="13.7109375" style="1" customWidth="1"/>
    <col min="2320" max="2320" width="17.7109375" style="1" customWidth="1"/>
    <col min="2321" max="2321" width="11.42578125" style="1"/>
    <col min="2322" max="2322" width="11.7109375" style="1" customWidth="1"/>
    <col min="2323" max="2560" width="11.42578125" style="1"/>
    <col min="2561" max="2561" width="5.28515625" style="1" customWidth="1"/>
    <col min="2562" max="2562" width="6.140625" style="1" customWidth="1"/>
    <col min="2563" max="2563" width="3.7109375" style="1" customWidth="1"/>
    <col min="2564" max="2564" width="7.85546875" style="1" customWidth="1"/>
    <col min="2565" max="2565" width="53.7109375" style="1" customWidth="1"/>
    <col min="2566" max="2567" width="3.28515625" style="1" customWidth="1"/>
    <col min="2568" max="2568" width="16.42578125" style="1" customWidth="1"/>
    <col min="2569" max="2569" width="11.42578125" style="1"/>
    <col min="2570" max="2570" width="1.7109375" style="1" customWidth="1"/>
    <col min="2571" max="2571" width="11.7109375" style="1" customWidth="1"/>
    <col min="2572" max="2572" width="38.7109375" style="1" customWidth="1"/>
    <col min="2573" max="2573" width="1.28515625" style="1" customWidth="1"/>
    <col min="2574" max="2574" width="10.28515625" style="1" customWidth="1"/>
    <col min="2575" max="2575" width="13.7109375" style="1" customWidth="1"/>
    <col min="2576" max="2576" width="17.7109375" style="1" customWidth="1"/>
    <col min="2577" max="2577" width="11.42578125" style="1"/>
    <col min="2578" max="2578" width="11.7109375" style="1" customWidth="1"/>
    <col min="2579" max="2816" width="11.42578125" style="1"/>
    <col min="2817" max="2817" width="5.28515625" style="1" customWidth="1"/>
    <col min="2818" max="2818" width="6.140625" style="1" customWidth="1"/>
    <col min="2819" max="2819" width="3.7109375" style="1" customWidth="1"/>
    <col min="2820" max="2820" width="7.85546875" style="1" customWidth="1"/>
    <col min="2821" max="2821" width="53.7109375" style="1" customWidth="1"/>
    <col min="2822" max="2823" width="3.28515625" style="1" customWidth="1"/>
    <col min="2824" max="2824" width="16.42578125" style="1" customWidth="1"/>
    <col min="2825" max="2825" width="11.42578125" style="1"/>
    <col min="2826" max="2826" width="1.7109375" style="1" customWidth="1"/>
    <col min="2827" max="2827" width="11.7109375" style="1" customWidth="1"/>
    <col min="2828" max="2828" width="38.7109375" style="1" customWidth="1"/>
    <col min="2829" max="2829" width="1.28515625" style="1" customWidth="1"/>
    <col min="2830" max="2830" width="10.28515625" style="1" customWidth="1"/>
    <col min="2831" max="2831" width="13.7109375" style="1" customWidth="1"/>
    <col min="2832" max="2832" width="17.7109375" style="1" customWidth="1"/>
    <col min="2833" max="2833" width="11.42578125" style="1"/>
    <col min="2834" max="2834" width="11.7109375" style="1" customWidth="1"/>
    <col min="2835" max="3072" width="11.42578125" style="1"/>
    <col min="3073" max="3073" width="5.28515625" style="1" customWidth="1"/>
    <col min="3074" max="3074" width="6.140625" style="1" customWidth="1"/>
    <col min="3075" max="3075" width="3.7109375" style="1" customWidth="1"/>
    <col min="3076" max="3076" width="7.85546875" style="1" customWidth="1"/>
    <col min="3077" max="3077" width="53.7109375" style="1" customWidth="1"/>
    <col min="3078" max="3079" width="3.28515625" style="1" customWidth="1"/>
    <col min="3080" max="3080" width="16.42578125" style="1" customWidth="1"/>
    <col min="3081" max="3081" width="11.42578125" style="1"/>
    <col min="3082" max="3082" width="1.7109375" style="1" customWidth="1"/>
    <col min="3083" max="3083" width="11.7109375" style="1" customWidth="1"/>
    <col min="3084" max="3084" width="38.7109375" style="1" customWidth="1"/>
    <col min="3085" max="3085" width="1.28515625" style="1" customWidth="1"/>
    <col min="3086" max="3086" width="10.28515625" style="1" customWidth="1"/>
    <col min="3087" max="3087" width="13.7109375" style="1" customWidth="1"/>
    <col min="3088" max="3088" width="17.7109375" style="1" customWidth="1"/>
    <col min="3089" max="3089" width="11.42578125" style="1"/>
    <col min="3090" max="3090" width="11.7109375" style="1" customWidth="1"/>
    <col min="3091" max="3328" width="11.42578125" style="1"/>
    <col min="3329" max="3329" width="5.28515625" style="1" customWidth="1"/>
    <col min="3330" max="3330" width="6.140625" style="1" customWidth="1"/>
    <col min="3331" max="3331" width="3.7109375" style="1" customWidth="1"/>
    <col min="3332" max="3332" width="7.85546875" style="1" customWidth="1"/>
    <col min="3333" max="3333" width="53.7109375" style="1" customWidth="1"/>
    <col min="3334" max="3335" width="3.28515625" style="1" customWidth="1"/>
    <col min="3336" max="3336" width="16.42578125" style="1" customWidth="1"/>
    <col min="3337" max="3337" width="11.42578125" style="1"/>
    <col min="3338" max="3338" width="1.7109375" style="1" customWidth="1"/>
    <col min="3339" max="3339" width="11.7109375" style="1" customWidth="1"/>
    <col min="3340" max="3340" width="38.7109375" style="1" customWidth="1"/>
    <col min="3341" max="3341" width="1.28515625" style="1" customWidth="1"/>
    <col min="3342" max="3342" width="10.28515625" style="1" customWidth="1"/>
    <col min="3343" max="3343" width="13.7109375" style="1" customWidth="1"/>
    <col min="3344" max="3344" width="17.7109375" style="1" customWidth="1"/>
    <col min="3345" max="3345" width="11.42578125" style="1"/>
    <col min="3346" max="3346" width="11.7109375" style="1" customWidth="1"/>
    <col min="3347" max="3584" width="11.42578125" style="1"/>
    <col min="3585" max="3585" width="5.28515625" style="1" customWidth="1"/>
    <col min="3586" max="3586" width="6.140625" style="1" customWidth="1"/>
    <col min="3587" max="3587" width="3.7109375" style="1" customWidth="1"/>
    <col min="3588" max="3588" width="7.85546875" style="1" customWidth="1"/>
    <col min="3589" max="3589" width="53.7109375" style="1" customWidth="1"/>
    <col min="3590" max="3591" width="3.28515625" style="1" customWidth="1"/>
    <col min="3592" max="3592" width="16.42578125" style="1" customWidth="1"/>
    <col min="3593" max="3593" width="11.42578125" style="1"/>
    <col min="3594" max="3594" width="1.7109375" style="1" customWidth="1"/>
    <col min="3595" max="3595" width="11.7109375" style="1" customWidth="1"/>
    <col min="3596" max="3596" width="38.7109375" style="1" customWidth="1"/>
    <col min="3597" max="3597" width="1.28515625" style="1" customWidth="1"/>
    <col min="3598" max="3598" width="10.28515625" style="1" customWidth="1"/>
    <col min="3599" max="3599" width="13.7109375" style="1" customWidth="1"/>
    <col min="3600" max="3600" width="17.7109375" style="1" customWidth="1"/>
    <col min="3601" max="3601" width="11.42578125" style="1"/>
    <col min="3602" max="3602" width="11.7109375" style="1" customWidth="1"/>
    <col min="3603" max="3840" width="11.42578125" style="1"/>
    <col min="3841" max="3841" width="5.28515625" style="1" customWidth="1"/>
    <col min="3842" max="3842" width="6.140625" style="1" customWidth="1"/>
    <col min="3843" max="3843" width="3.7109375" style="1" customWidth="1"/>
    <col min="3844" max="3844" width="7.85546875" style="1" customWidth="1"/>
    <col min="3845" max="3845" width="53.7109375" style="1" customWidth="1"/>
    <col min="3846" max="3847" width="3.28515625" style="1" customWidth="1"/>
    <col min="3848" max="3848" width="16.42578125" style="1" customWidth="1"/>
    <col min="3849" max="3849" width="11.42578125" style="1"/>
    <col min="3850" max="3850" width="1.7109375" style="1" customWidth="1"/>
    <col min="3851" max="3851" width="11.7109375" style="1" customWidth="1"/>
    <col min="3852" max="3852" width="38.7109375" style="1" customWidth="1"/>
    <col min="3853" max="3853" width="1.28515625" style="1" customWidth="1"/>
    <col min="3854" max="3854" width="10.28515625" style="1" customWidth="1"/>
    <col min="3855" max="3855" width="13.7109375" style="1" customWidth="1"/>
    <col min="3856" max="3856" width="17.7109375" style="1" customWidth="1"/>
    <col min="3857" max="3857" width="11.42578125" style="1"/>
    <col min="3858" max="3858" width="11.7109375" style="1" customWidth="1"/>
    <col min="3859" max="4096" width="11.42578125" style="1"/>
    <col min="4097" max="4097" width="5.28515625" style="1" customWidth="1"/>
    <col min="4098" max="4098" width="6.140625" style="1" customWidth="1"/>
    <col min="4099" max="4099" width="3.7109375" style="1" customWidth="1"/>
    <col min="4100" max="4100" width="7.85546875" style="1" customWidth="1"/>
    <col min="4101" max="4101" width="53.7109375" style="1" customWidth="1"/>
    <col min="4102" max="4103" width="3.28515625" style="1" customWidth="1"/>
    <col min="4104" max="4104" width="16.42578125" style="1" customWidth="1"/>
    <col min="4105" max="4105" width="11.42578125" style="1"/>
    <col min="4106" max="4106" width="1.7109375" style="1" customWidth="1"/>
    <col min="4107" max="4107" width="11.7109375" style="1" customWidth="1"/>
    <col min="4108" max="4108" width="38.7109375" style="1" customWidth="1"/>
    <col min="4109" max="4109" width="1.28515625" style="1" customWidth="1"/>
    <col min="4110" max="4110" width="10.28515625" style="1" customWidth="1"/>
    <col min="4111" max="4111" width="13.7109375" style="1" customWidth="1"/>
    <col min="4112" max="4112" width="17.7109375" style="1" customWidth="1"/>
    <col min="4113" max="4113" width="11.42578125" style="1"/>
    <col min="4114" max="4114" width="11.7109375" style="1" customWidth="1"/>
    <col min="4115" max="4352" width="11.42578125" style="1"/>
    <col min="4353" max="4353" width="5.28515625" style="1" customWidth="1"/>
    <col min="4354" max="4354" width="6.140625" style="1" customWidth="1"/>
    <col min="4355" max="4355" width="3.7109375" style="1" customWidth="1"/>
    <col min="4356" max="4356" width="7.85546875" style="1" customWidth="1"/>
    <col min="4357" max="4357" width="53.7109375" style="1" customWidth="1"/>
    <col min="4358" max="4359" width="3.28515625" style="1" customWidth="1"/>
    <col min="4360" max="4360" width="16.42578125" style="1" customWidth="1"/>
    <col min="4361" max="4361" width="11.42578125" style="1"/>
    <col min="4362" max="4362" width="1.7109375" style="1" customWidth="1"/>
    <col min="4363" max="4363" width="11.7109375" style="1" customWidth="1"/>
    <col min="4364" max="4364" width="38.7109375" style="1" customWidth="1"/>
    <col min="4365" max="4365" width="1.28515625" style="1" customWidth="1"/>
    <col min="4366" max="4366" width="10.28515625" style="1" customWidth="1"/>
    <col min="4367" max="4367" width="13.7109375" style="1" customWidth="1"/>
    <col min="4368" max="4368" width="17.7109375" style="1" customWidth="1"/>
    <col min="4369" max="4369" width="11.42578125" style="1"/>
    <col min="4370" max="4370" width="11.7109375" style="1" customWidth="1"/>
    <col min="4371" max="4608" width="11.42578125" style="1"/>
    <col min="4609" max="4609" width="5.28515625" style="1" customWidth="1"/>
    <col min="4610" max="4610" width="6.140625" style="1" customWidth="1"/>
    <col min="4611" max="4611" width="3.7109375" style="1" customWidth="1"/>
    <col min="4612" max="4612" width="7.85546875" style="1" customWidth="1"/>
    <col min="4613" max="4613" width="53.7109375" style="1" customWidth="1"/>
    <col min="4614" max="4615" width="3.28515625" style="1" customWidth="1"/>
    <col min="4616" max="4616" width="16.42578125" style="1" customWidth="1"/>
    <col min="4617" max="4617" width="11.42578125" style="1"/>
    <col min="4618" max="4618" width="1.7109375" style="1" customWidth="1"/>
    <col min="4619" max="4619" width="11.7109375" style="1" customWidth="1"/>
    <col min="4620" max="4620" width="38.7109375" style="1" customWidth="1"/>
    <col min="4621" max="4621" width="1.28515625" style="1" customWidth="1"/>
    <col min="4622" max="4622" width="10.28515625" style="1" customWidth="1"/>
    <col min="4623" max="4623" width="13.7109375" style="1" customWidth="1"/>
    <col min="4624" max="4624" width="17.7109375" style="1" customWidth="1"/>
    <col min="4625" max="4625" width="11.42578125" style="1"/>
    <col min="4626" max="4626" width="11.7109375" style="1" customWidth="1"/>
    <col min="4627" max="4864" width="11.42578125" style="1"/>
    <col min="4865" max="4865" width="5.28515625" style="1" customWidth="1"/>
    <col min="4866" max="4866" width="6.140625" style="1" customWidth="1"/>
    <col min="4867" max="4867" width="3.7109375" style="1" customWidth="1"/>
    <col min="4868" max="4868" width="7.85546875" style="1" customWidth="1"/>
    <col min="4869" max="4869" width="53.7109375" style="1" customWidth="1"/>
    <col min="4870" max="4871" width="3.28515625" style="1" customWidth="1"/>
    <col min="4872" max="4872" width="16.42578125" style="1" customWidth="1"/>
    <col min="4873" max="4873" width="11.42578125" style="1"/>
    <col min="4874" max="4874" width="1.7109375" style="1" customWidth="1"/>
    <col min="4875" max="4875" width="11.7109375" style="1" customWidth="1"/>
    <col min="4876" max="4876" width="38.7109375" style="1" customWidth="1"/>
    <col min="4877" max="4877" width="1.28515625" style="1" customWidth="1"/>
    <col min="4878" max="4878" width="10.28515625" style="1" customWidth="1"/>
    <col min="4879" max="4879" width="13.7109375" style="1" customWidth="1"/>
    <col min="4880" max="4880" width="17.7109375" style="1" customWidth="1"/>
    <col min="4881" max="4881" width="11.42578125" style="1"/>
    <col min="4882" max="4882" width="11.7109375" style="1" customWidth="1"/>
    <col min="4883" max="5120" width="11.42578125" style="1"/>
    <col min="5121" max="5121" width="5.28515625" style="1" customWidth="1"/>
    <col min="5122" max="5122" width="6.140625" style="1" customWidth="1"/>
    <col min="5123" max="5123" width="3.7109375" style="1" customWidth="1"/>
    <col min="5124" max="5124" width="7.85546875" style="1" customWidth="1"/>
    <col min="5125" max="5125" width="53.7109375" style="1" customWidth="1"/>
    <col min="5126" max="5127" width="3.28515625" style="1" customWidth="1"/>
    <col min="5128" max="5128" width="16.42578125" style="1" customWidth="1"/>
    <col min="5129" max="5129" width="11.42578125" style="1"/>
    <col min="5130" max="5130" width="1.7109375" style="1" customWidth="1"/>
    <col min="5131" max="5131" width="11.7109375" style="1" customWidth="1"/>
    <col min="5132" max="5132" width="38.7109375" style="1" customWidth="1"/>
    <col min="5133" max="5133" width="1.28515625" style="1" customWidth="1"/>
    <col min="5134" max="5134" width="10.28515625" style="1" customWidth="1"/>
    <col min="5135" max="5135" width="13.7109375" style="1" customWidth="1"/>
    <col min="5136" max="5136" width="17.7109375" style="1" customWidth="1"/>
    <col min="5137" max="5137" width="11.42578125" style="1"/>
    <col min="5138" max="5138" width="11.7109375" style="1" customWidth="1"/>
    <col min="5139" max="5376" width="11.42578125" style="1"/>
    <col min="5377" max="5377" width="5.28515625" style="1" customWidth="1"/>
    <col min="5378" max="5378" width="6.140625" style="1" customWidth="1"/>
    <col min="5379" max="5379" width="3.7109375" style="1" customWidth="1"/>
    <col min="5380" max="5380" width="7.85546875" style="1" customWidth="1"/>
    <col min="5381" max="5381" width="53.7109375" style="1" customWidth="1"/>
    <col min="5382" max="5383" width="3.28515625" style="1" customWidth="1"/>
    <col min="5384" max="5384" width="16.42578125" style="1" customWidth="1"/>
    <col min="5385" max="5385" width="11.42578125" style="1"/>
    <col min="5386" max="5386" width="1.7109375" style="1" customWidth="1"/>
    <col min="5387" max="5387" width="11.7109375" style="1" customWidth="1"/>
    <col min="5388" max="5388" width="38.7109375" style="1" customWidth="1"/>
    <col min="5389" max="5389" width="1.28515625" style="1" customWidth="1"/>
    <col min="5390" max="5390" width="10.28515625" style="1" customWidth="1"/>
    <col min="5391" max="5391" width="13.7109375" style="1" customWidth="1"/>
    <col min="5392" max="5392" width="17.7109375" style="1" customWidth="1"/>
    <col min="5393" max="5393" width="11.42578125" style="1"/>
    <col min="5394" max="5394" width="11.7109375" style="1" customWidth="1"/>
    <col min="5395" max="5632" width="11.42578125" style="1"/>
    <col min="5633" max="5633" width="5.28515625" style="1" customWidth="1"/>
    <col min="5634" max="5634" width="6.140625" style="1" customWidth="1"/>
    <col min="5635" max="5635" width="3.7109375" style="1" customWidth="1"/>
    <col min="5636" max="5636" width="7.85546875" style="1" customWidth="1"/>
    <col min="5637" max="5637" width="53.7109375" style="1" customWidth="1"/>
    <col min="5638" max="5639" width="3.28515625" style="1" customWidth="1"/>
    <col min="5640" max="5640" width="16.42578125" style="1" customWidth="1"/>
    <col min="5641" max="5641" width="11.42578125" style="1"/>
    <col min="5642" max="5642" width="1.7109375" style="1" customWidth="1"/>
    <col min="5643" max="5643" width="11.7109375" style="1" customWidth="1"/>
    <col min="5644" max="5644" width="38.7109375" style="1" customWidth="1"/>
    <col min="5645" max="5645" width="1.28515625" style="1" customWidth="1"/>
    <col min="5646" max="5646" width="10.28515625" style="1" customWidth="1"/>
    <col min="5647" max="5647" width="13.7109375" style="1" customWidth="1"/>
    <col min="5648" max="5648" width="17.7109375" style="1" customWidth="1"/>
    <col min="5649" max="5649" width="11.42578125" style="1"/>
    <col min="5650" max="5650" width="11.7109375" style="1" customWidth="1"/>
    <col min="5651" max="5888" width="11.42578125" style="1"/>
    <col min="5889" max="5889" width="5.28515625" style="1" customWidth="1"/>
    <col min="5890" max="5890" width="6.140625" style="1" customWidth="1"/>
    <col min="5891" max="5891" width="3.7109375" style="1" customWidth="1"/>
    <col min="5892" max="5892" width="7.85546875" style="1" customWidth="1"/>
    <col min="5893" max="5893" width="53.7109375" style="1" customWidth="1"/>
    <col min="5894" max="5895" width="3.28515625" style="1" customWidth="1"/>
    <col min="5896" max="5896" width="16.42578125" style="1" customWidth="1"/>
    <col min="5897" max="5897" width="11.42578125" style="1"/>
    <col min="5898" max="5898" width="1.7109375" style="1" customWidth="1"/>
    <col min="5899" max="5899" width="11.7109375" style="1" customWidth="1"/>
    <col min="5900" max="5900" width="38.7109375" style="1" customWidth="1"/>
    <col min="5901" max="5901" width="1.28515625" style="1" customWidth="1"/>
    <col min="5902" max="5902" width="10.28515625" style="1" customWidth="1"/>
    <col min="5903" max="5903" width="13.7109375" style="1" customWidth="1"/>
    <col min="5904" max="5904" width="17.7109375" style="1" customWidth="1"/>
    <col min="5905" max="5905" width="11.42578125" style="1"/>
    <col min="5906" max="5906" width="11.7109375" style="1" customWidth="1"/>
    <col min="5907" max="6144" width="11.42578125" style="1"/>
    <col min="6145" max="6145" width="5.28515625" style="1" customWidth="1"/>
    <col min="6146" max="6146" width="6.140625" style="1" customWidth="1"/>
    <col min="6147" max="6147" width="3.7109375" style="1" customWidth="1"/>
    <col min="6148" max="6148" width="7.85546875" style="1" customWidth="1"/>
    <col min="6149" max="6149" width="53.7109375" style="1" customWidth="1"/>
    <col min="6150" max="6151" width="3.28515625" style="1" customWidth="1"/>
    <col min="6152" max="6152" width="16.42578125" style="1" customWidth="1"/>
    <col min="6153" max="6153" width="11.42578125" style="1"/>
    <col min="6154" max="6154" width="1.7109375" style="1" customWidth="1"/>
    <col min="6155" max="6155" width="11.7109375" style="1" customWidth="1"/>
    <col min="6156" max="6156" width="38.7109375" style="1" customWidth="1"/>
    <col min="6157" max="6157" width="1.28515625" style="1" customWidth="1"/>
    <col min="6158" max="6158" width="10.28515625" style="1" customWidth="1"/>
    <col min="6159" max="6159" width="13.7109375" style="1" customWidth="1"/>
    <col min="6160" max="6160" width="17.7109375" style="1" customWidth="1"/>
    <col min="6161" max="6161" width="11.42578125" style="1"/>
    <col min="6162" max="6162" width="11.7109375" style="1" customWidth="1"/>
    <col min="6163" max="6400" width="11.42578125" style="1"/>
    <col min="6401" max="6401" width="5.28515625" style="1" customWidth="1"/>
    <col min="6402" max="6402" width="6.140625" style="1" customWidth="1"/>
    <col min="6403" max="6403" width="3.7109375" style="1" customWidth="1"/>
    <col min="6404" max="6404" width="7.85546875" style="1" customWidth="1"/>
    <col min="6405" max="6405" width="53.7109375" style="1" customWidth="1"/>
    <col min="6406" max="6407" width="3.28515625" style="1" customWidth="1"/>
    <col min="6408" max="6408" width="16.42578125" style="1" customWidth="1"/>
    <col min="6409" max="6409" width="11.42578125" style="1"/>
    <col min="6410" max="6410" width="1.7109375" style="1" customWidth="1"/>
    <col min="6411" max="6411" width="11.7109375" style="1" customWidth="1"/>
    <col min="6412" max="6412" width="38.7109375" style="1" customWidth="1"/>
    <col min="6413" max="6413" width="1.28515625" style="1" customWidth="1"/>
    <col min="6414" max="6414" width="10.28515625" style="1" customWidth="1"/>
    <col min="6415" max="6415" width="13.7109375" style="1" customWidth="1"/>
    <col min="6416" max="6416" width="17.7109375" style="1" customWidth="1"/>
    <col min="6417" max="6417" width="11.42578125" style="1"/>
    <col min="6418" max="6418" width="11.7109375" style="1" customWidth="1"/>
    <col min="6419" max="6656" width="11.42578125" style="1"/>
    <col min="6657" max="6657" width="5.28515625" style="1" customWidth="1"/>
    <col min="6658" max="6658" width="6.140625" style="1" customWidth="1"/>
    <col min="6659" max="6659" width="3.7109375" style="1" customWidth="1"/>
    <col min="6660" max="6660" width="7.85546875" style="1" customWidth="1"/>
    <col min="6661" max="6661" width="53.7109375" style="1" customWidth="1"/>
    <col min="6662" max="6663" width="3.28515625" style="1" customWidth="1"/>
    <col min="6664" max="6664" width="16.42578125" style="1" customWidth="1"/>
    <col min="6665" max="6665" width="11.42578125" style="1"/>
    <col min="6666" max="6666" width="1.7109375" style="1" customWidth="1"/>
    <col min="6667" max="6667" width="11.7109375" style="1" customWidth="1"/>
    <col min="6668" max="6668" width="38.7109375" style="1" customWidth="1"/>
    <col min="6669" max="6669" width="1.28515625" style="1" customWidth="1"/>
    <col min="6670" max="6670" width="10.28515625" style="1" customWidth="1"/>
    <col min="6671" max="6671" width="13.7109375" style="1" customWidth="1"/>
    <col min="6672" max="6672" width="17.7109375" style="1" customWidth="1"/>
    <col min="6673" max="6673" width="11.42578125" style="1"/>
    <col min="6674" max="6674" width="11.7109375" style="1" customWidth="1"/>
    <col min="6675" max="6912" width="11.42578125" style="1"/>
    <col min="6913" max="6913" width="5.28515625" style="1" customWidth="1"/>
    <col min="6914" max="6914" width="6.140625" style="1" customWidth="1"/>
    <col min="6915" max="6915" width="3.7109375" style="1" customWidth="1"/>
    <col min="6916" max="6916" width="7.85546875" style="1" customWidth="1"/>
    <col min="6917" max="6917" width="53.7109375" style="1" customWidth="1"/>
    <col min="6918" max="6919" width="3.28515625" style="1" customWidth="1"/>
    <col min="6920" max="6920" width="16.42578125" style="1" customWidth="1"/>
    <col min="6921" max="6921" width="11.42578125" style="1"/>
    <col min="6922" max="6922" width="1.7109375" style="1" customWidth="1"/>
    <col min="6923" max="6923" width="11.7109375" style="1" customWidth="1"/>
    <col min="6924" max="6924" width="38.7109375" style="1" customWidth="1"/>
    <col min="6925" max="6925" width="1.28515625" style="1" customWidth="1"/>
    <col min="6926" max="6926" width="10.28515625" style="1" customWidth="1"/>
    <col min="6927" max="6927" width="13.7109375" style="1" customWidth="1"/>
    <col min="6928" max="6928" width="17.7109375" style="1" customWidth="1"/>
    <col min="6929" max="6929" width="11.42578125" style="1"/>
    <col min="6930" max="6930" width="11.7109375" style="1" customWidth="1"/>
    <col min="6931" max="7168" width="11.42578125" style="1"/>
    <col min="7169" max="7169" width="5.28515625" style="1" customWidth="1"/>
    <col min="7170" max="7170" width="6.140625" style="1" customWidth="1"/>
    <col min="7171" max="7171" width="3.7109375" style="1" customWidth="1"/>
    <col min="7172" max="7172" width="7.85546875" style="1" customWidth="1"/>
    <col min="7173" max="7173" width="53.7109375" style="1" customWidth="1"/>
    <col min="7174" max="7175" width="3.28515625" style="1" customWidth="1"/>
    <col min="7176" max="7176" width="16.42578125" style="1" customWidth="1"/>
    <col min="7177" max="7177" width="11.42578125" style="1"/>
    <col min="7178" max="7178" width="1.7109375" style="1" customWidth="1"/>
    <col min="7179" max="7179" width="11.7109375" style="1" customWidth="1"/>
    <col min="7180" max="7180" width="38.7109375" style="1" customWidth="1"/>
    <col min="7181" max="7181" width="1.28515625" style="1" customWidth="1"/>
    <col min="7182" max="7182" width="10.28515625" style="1" customWidth="1"/>
    <col min="7183" max="7183" width="13.7109375" style="1" customWidth="1"/>
    <col min="7184" max="7184" width="17.7109375" style="1" customWidth="1"/>
    <col min="7185" max="7185" width="11.42578125" style="1"/>
    <col min="7186" max="7186" width="11.7109375" style="1" customWidth="1"/>
    <col min="7187" max="7424" width="11.42578125" style="1"/>
    <col min="7425" max="7425" width="5.28515625" style="1" customWidth="1"/>
    <col min="7426" max="7426" width="6.140625" style="1" customWidth="1"/>
    <col min="7427" max="7427" width="3.7109375" style="1" customWidth="1"/>
    <col min="7428" max="7428" width="7.85546875" style="1" customWidth="1"/>
    <col min="7429" max="7429" width="53.7109375" style="1" customWidth="1"/>
    <col min="7430" max="7431" width="3.28515625" style="1" customWidth="1"/>
    <col min="7432" max="7432" width="16.42578125" style="1" customWidth="1"/>
    <col min="7433" max="7433" width="11.42578125" style="1"/>
    <col min="7434" max="7434" width="1.7109375" style="1" customWidth="1"/>
    <col min="7435" max="7435" width="11.7109375" style="1" customWidth="1"/>
    <col min="7436" max="7436" width="38.7109375" style="1" customWidth="1"/>
    <col min="7437" max="7437" width="1.28515625" style="1" customWidth="1"/>
    <col min="7438" max="7438" width="10.28515625" style="1" customWidth="1"/>
    <col min="7439" max="7439" width="13.7109375" style="1" customWidth="1"/>
    <col min="7440" max="7440" width="17.7109375" style="1" customWidth="1"/>
    <col min="7441" max="7441" width="11.42578125" style="1"/>
    <col min="7442" max="7442" width="11.7109375" style="1" customWidth="1"/>
    <col min="7443" max="7680" width="11.42578125" style="1"/>
    <col min="7681" max="7681" width="5.28515625" style="1" customWidth="1"/>
    <col min="7682" max="7682" width="6.140625" style="1" customWidth="1"/>
    <col min="7683" max="7683" width="3.7109375" style="1" customWidth="1"/>
    <col min="7684" max="7684" width="7.85546875" style="1" customWidth="1"/>
    <col min="7685" max="7685" width="53.7109375" style="1" customWidth="1"/>
    <col min="7686" max="7687" width="3.28515625" style="1" customWidth="1"/>
    <col min="7688" max="7688" width="16.42578125" style="1" customWidth="1"/>
    <col min="7689" max="7689" width="11.42578125" style="1"/>
    <col min="7690" max="7690" width="1.7109375" style="1" customWidth="1"/>
    <col min="7691" max="7691" width="11.7109375" style="1" customWidth="1"/>
    <col min="7692" max="7692" width="38.7109375" style="1" customWidth="1"/>
    <col min="7693" max="7693" width="1.28515625" style="1" customWidth="1"/>
    <col min="7694" max="7694" width="10.28515625" style="1" customWidth="1"/>
    <col min="7695" max="7695" width="13.7109375" style="1" customWidth="1"/>
    <col min="7696" max="7696" width="17.7109375" style="1" customWidth="1"/>
    <col min="7697" max="7697" width="11.42578125" style="1"/>
    <col min="7698" max="7698" width="11.7109375" style="1" customWidth="1"/>
    <col min="7699" max="7936" width="11.42578125" style="1"/>
    <col min="7937" max="7937" width="5.28515625" style="1" customWidth="1"/>
    <col min="7938" max="7938" width="6.140625" style="1" customWidth="1"/>
    <col min="7939" max="7939" width="3.7109375" style="1" customWidth="1"/>
    <col min="7940" max="7940" width="7.85546875" style="1" customWidth="1"/>
    <col min="7941" max="7941" width="53.7109375" style="1" customWidth="1"/>
    <col min="7942" max="7943" width="3.28515625" style="1" customWidth="1"/>
    <col min="7944" max="7944" width="16.42578125" style="1" customWidth="1"/>
    <col min="7945" max="7945" width="11.42578125" style="1"/>
    <col min="7946" max="7946" width="1.7109375" style="1" customWidth="1"/>
    <col min="7947" max="7947" width="11.7109375" style="1" customWidth="1"/>
    <col min="7948" max="7948" width="38.7109375" style="1" customWidth="1"/>
    <col min="7949" max="7949" width="1.28515625" style="1" customWidth="1"/>
    <col min="7950" max="7950" width="10.28515625" style="1" customWidth="1"/>
    <col min="7951" max="7951" width="13.7109375" style="1" customWidth="1"/>
    <col min="7952" max="7952" width="17.7109375" style="1" customWidth="1"/>
    <col min="7953" max="7953" width="11.42578125" style="1"/>
    <col min="7954" max="7954" width="11.7109375" style="1" customWidth="1"/>
    <col min="7955" max="8192" width="11.42578125" style="1"/>
    <col min="8193" max="8193" width="5.28515625" style="1" customWidth="1"/>
    <col min="8194" max="8194" width="6.140625" style="1" customWidth="1"/>
    <col min="8195" max="8195" width="3.7109375" style="1" customWidth="1"/>
    <col min="8196" max="8196" width="7.85546875" style="1" customWidth="1"/>
    <col min="8197" max="8197" width="53.7109375" style="1" customWidth="1"/>
    <col min="8198" max="8199" width="3.28515625" style="1" customWidth="1"/>
    <col min="8200" max="8200" width="16.42578125" style="1" customWidth="1"/>
    <col min="8201" max="8201" width="11.42578125" style="1"/>
    <col min="8202" max="8202" width="1.7109375" style="1" customWidth="1"/>
    <col min="8203" max="8203" width="11.7109375" style="1" customWidth="1"/>
    <col min="8204" max="8204" width="38.7109375" style="1" customWidth="1"/>
    <col min="8205" max="8205" width="1.28515625" style="1" customWidth="1"/>
    <col min="8206" max="8206" width="10.28515625" style="1" customWidth="1"/>
    <col min="8207" max="8207" width="13.7109375" style="1" customWidth="1"/>
    <col min="8208" max="8208" width="17.7109375" style="1" customWidth="1"/>
    <col min="8209" max="8209" width="11.42578125" style="1"/>
    <col min="8210" max="8210" width="11.7109375" style="1" customWidth="1"/>
    <col min="8211" max="8448" width="11.42578125" style="1"/>
    <col min="8449" max="8449" width="5.28515625" style="1" customWidth="1"/>
    <col min="8450" max="8450" width="6.140625" style="1" customWidth="1"/>
    <col min="8451" max="8451" width="3.7109375" style="1" customWidth="1"/>
    <col min="8452" max="8452" width="7.85546875" style="1" customWidth="1"/>
    <col min="8453" max="8453" width="53.7109375" style="1" customWidth="1"/>
    <col min="8454" max="8455" width="3.28515625" style="1" customWidth="1"/>
    <col min="8456" max="8456" width="16.42578125" style="1" customWidth="1"/>
    <col min="8457" max="8457" width="11.42578125" style="1"/>
    <col min="8458" max="8458" width="1.7109375" style="1" customWidth="1"/>
    <col min="8459" max="8459" width="11.7109375" style="1" customWidth="1"/>
    <col min="8460" max="8460" width="38.7109375" style="1" customWidth="1"/>
    <col min="8461" max="8461" width="1.28515625" style="1" customWidth="1"/>
    <col min="8462" max="8462" width="10.28515625" style="1" customWidth="1"/>
    <col min="8463" max="8463" width="13.7109375" style="1" customWidth="1"/>
    <col min="8464" max="8464" width="17.7109375" style="1" customWidth="1"/>
    <col min="8465" max="8465" width="11.42578125" style="1"/>
    <col min="8466" max="8466" width="11.7109375" style="1" customWidth="1"/>
    <col min="8467" max="8704" width="11.42578125" style="1"/>
    <col min="8705" max="8705" width="5.28515625" style="1" customWidth="1"/>
    <col min="8706" max="8706" width="6.140625" style="1" customWidth="1"/>
    <col min="8707" max="8707" width="3.7109375" style="1" customWidth="1"/>
    <col min="8708" max="8708" width="7.85546875" style="1" customWidth="1"/>
    <col min="8709" max="8709" width="53.7109375" style="1" customWidth="1"/>
    <col min="8710" max="8711" width="3.28515625" style="1" customWidth="1"/>
    <col min="8712" max="8712" width="16.42578125" style="1" customWidth="1"/>
    <col min="8713" max="8713" width="11.42578125" style="1"/>
    <col min="8714" max="8714" width="1.7109375" style="1" customWidth="1"/>
    <col min="8715" max="8715" width="11.7109375" style="1" customWidth="1"/>
    <col min="8716" max="8716" width="38.7109375" style="1" customWidth="1"/>
    <col min="8717" max="8717" width="1.28515625" style="1" customWidth="1"/>
    <col min="8718" max="8718" width="10.28515625" style="1" customWidth="1"/>
    <col min="8719" max="8719" width="13.7109375" style="1" customWidth="1"/>
    <col min="8720" max="8720" width="17.7109375" style="1" customWidth="1"/>
    <col min="8721" max="8721" width="11.42578125" style="1"/>
    <col min="8722" max="8722" width="11.7109375" style="1" customWidth="1"/>
    <col min="8723" max="8960" width="11.42578125" style="1"/>
    <col min="8961" max="8961" width="5.28515625" style="1" customWidth="1"/>
    <col min="8962" max="8962" width="6.140625" style="1" customWidth="1"/>
    <col min="8963" max="8963" width="3.7109375" style="1" customWidth="1"/>
    <col min="8964" max="8964" width="7.85546875" style="1" customWidth="1"/>
    <col min="8965" max="8965" width="53.7109375" style="1" customWidth="1"/>
    <col min="8966" max="8967" width="3.28515625" style="1" customWidth="1"/>
    <col min="8968" max="8968" width="16.42578125" style="1" customWidth="1"/>
    <col min="8969" max="8969" width="11.42578125" style="1"/>
    <col min="8970" max="8970" width="1.7109375" style="1" customWidth="1"/>
    <col min="8971" max="8971" width="11.7109375" style="1" customWidth="1"/>
    <col min="8972" max="8972" width="38.7109375" style="1" customWidth="1"/>
    <col min="8973" max="8973" width="1.28515625" style="1" customWidth="1"/>
    <col min="8974" max="8974" width="10.28515625" style="1" customWidth="1"/>
    <col min="8975" max="8975" width="13.7109375" style="1" customWidth="1"/>
    <col min="8976" max="8976" width="17.7109375" style="1" customWidth="1"/>
    <col min="8977" max="8977" width="11.42578125" style="1"/>
    <col min="8978" max="8978" width="11.7109375" style="1" customWidth="1"/>
    <col min="8979" max="9216" width="11.42578125" style="1"/>
    <col min="9217" max="9217" width="5.28515625" style="1" customWidth="1"/>
    <col min="9218" max="9218" width="6.140625" style="1" customWidth="1"/>
    <col min="9219" max="9219" width="3.7109375" style="1" customWidth="1"/>
    <col min="9220" max="9220" width="7.85546875" style="1" customWidth="1"/>
    <col min="9221" max="9221" width="53.7109375" style="1" customWidth="1"/>
    <col min="9222" max="9223" width="3.28515625" style="1" customWidth="1"/>
    <col min="9224" max="9224" width="16.42578125" style="1" customWidth="1"/>
    <col min="9225" max="9225" width="11.42578125" style="1"/>
    <col min="9226" max="9226" width="1.7109375" style="1" customWidth="1"/>
    <col min="9227" max="9227" width="11.7109375" style="1" customWidth="1"/>
    <col min="9228" max="9228" width="38.7109375" style="1" customWidth="1"/>
    <col min="9229" max="9229" width="1.28515625" style="1" customWidth="1"/>
    <col min="9230" max="9230" width="10.28515625" style="1" customWidth="1"/>
    <col min="9231" max="9231" width="13.7109375" style="1" customWidth="1"/>
    <col min="9232" max="9232" width="17.7109375" style="1" customWidth="1"/>
    <col min="9233" max="9233" width="11.42578125" style="1"/>
    <col min="9234" max="9234" width="11.7109375" style="1" customWidth="1"/>
    <col min="9235" max="9472" width="11.42578125" style="1"/>
    <col min="9473" max="9473" width="5.28515625" style="1" customWidth="1"/>
    <col min="9474" max="9474" width="6.140625" style="1" customWidth="1"/>
    <col min="9475" max="9475" width="3.7109375" style="1" customWidth="1"/>
    <col min="9476" max="9476" width="7.85546875" style="1" customWidth="1"/>
    <col min="9477" max="9477" width="53.7109375" style="1" customWidth="1"/>
    <col min="9478" max="9479" width="3.28515625" style="1" customWidth="1"/>
    <col min="9480" max="9480" width="16.42578125" style="1" customWidth="1"/>
    <col min="9481" max="9481" width="11.42578125" style="1"/>
    <col min="9482" max="9482" width="1.7109375" style="1" customWidth="1"/>
    <col min="9483" max="9483" width="11.7109375" style="1" customWidth="1"/>
    <col min="9484" max="9484" width="38.7109375" style="1" customWidth="1"/>
    <col min="9485" max="9485" width="1.28515625" style="1" customWidth="1"/>
    <col min="9486" max="9486" width="10.28515625" style="1" customWidth="1"/>
    <col min="9487" max="9487" width="13.7109375" style="1" customWidth="1"/>
    <col min="9488" max="9488" width="17.7109375" style="1" customWidth="1"/>
    <col min="9489" max="9489" width="11.42578125" style="1"/>
    <col min="9490" max="9490" width="11.7109375" style="1" customWidth="1"/>
    <col min="9491" max="9728" width="11.42578125" style="1"/>
    <col min="9729" max="9729" width="5.28515625" style="1" customWidth="1"/>
    <col min="9730" max="9730" width="6.140625" style="1" customWidth="1"/>
    <col min="9731" max="9731" width="3.7109375" style="1" customWidth="1"/>
    <col min="9732" max="9732" width="7.85546875" style="1" customWidth="1"/>
    <col min="9733" max="9733" width="53.7109375" style="1" customWidth="1"/>
    <col min="9734" max="9735" width="3.28515625" style="1" customWidth="1"/>
    <col min="9736" max="9736" width="16.42578125" style="1" customWidth="1"/>
    <col min="9737" max="9737" width="11.42578125" style="1"/>
    <col min="9738" max="9738" width="1.7109375" style="1" customWidth="1"/>
    <col min="9739" max="9739" width="11.7109375" style="1" customWidth="1"/>
    <col min="9740" max="9740" width="38.7109375" style="1" customWidth="1"/>
    <col min="9741" max="9741" width="1.28515625" style="1" customWidth="1"/>
    <col min="9742" max="9742" width="10.28515625" style="1" customWidth="1"/>
    <col min="9743" max="9743" width="13.7109375" style="1" customWidth="1"/>
    <col min="9744" max="9744" width="17.7109375" style="1" customWidth="1"/>
    <col min="9745" max="9745" width="11.42578125" style="1"/>
    <col min="9746" max="9746" width="11.7109375" style="1" customWidth="1"/>
    <col min="9747" max="9984" width="11.42578125" style="1"/>
    <col min="9985" max="9985" width="5.28515625" style="1" customWidth="1"/>
    <col min="9986" max="9986" width="6.140625" style="1" customWidth="1"/>
    <col min="9987" max="9987" width="3.7109375" style="1" customWidth="1"/>
    <col min="9988" max="9988" width="7.85546875" style="1" customWidth="1"/>
    <col min="9989" max="9989" width="53.7109375" style="1" customWidth="1"/>
    <col min="9990" max="9991" width="3.28515625" style="1" customWidth="1"/>
    <col min="9992" max="9992" width="16.42578125" style="1" customWidth="1"/>
    <col min="9993" max="9993" width="11.42578125" style="1"/>
    <col min="9994" max="9994" width="1.7109375" style="1" customWidth="1"/>
    <col min="9995" max="9995" width="11.7109375" style="1" customWidth="1"/>
    <col min="9996" max="9996" width="38.7109375" style="1" customWidth="1"/>
    <col min="9997" max="9997" width="1.28515625" style="1" customWidth="1"/>
    <col min="9998" max="9998" width="10.28515625" style="1" customWidth="1"/>
    <col min="9999" max="9999" width="13.7109375" style="1" customWidth="1"/>
    <col min="10000" max="10000" width="17.7109375" style="1" customWidth="1"/>
    <col min="10001" max="10001" width="11.42578125" style="1"/>
    <col min="10002" max="10002" width="11.7109375" style="1" customWidth="1"/>
    <col min="10003" max="10240" width="11.42578125" style="1"/>
    <col min="10241" max="10241" width="5.28515625" style="1" customWidth="1"/>
    <col min="10242" max="10242" width="6.140625" style="1" customWidth="1"/>
    <col min="10243" max="10243" width="3.7109375" style="1" customWidth="1"/>
    <col min="10244" max="10244" width="7.85546875" style="1" customWidth="1"/>
    <col min="10245" max="10245" width="53.7109375" style="1" customWidth="1"/>
    <col min="10246" max="10247" width="3.28515625" style="1" customWidth="1"/>
    <col min="10248" max="10248" width="16.42578125" style="1" customWidth="1"/>
    <col min="10249" max="10249" width="11.42578125" style="1"/>
    <col min="10250" max="10250" width="1.7109375" style="1" customWidth="1"/>
    <col min="10251" max="10251" width="11.7109375" style="1" customWidth="1"/>
    <col min="10252" max="10252" width="38.7109375" style="1" customWidth="1"/>
    <col min="10253" max="10253" width="1.28515625" style="1" customWidth="1"/>
    <col min="10254" max="10254" width="10.28515625" style="1" customWidth="1"/>
    <col min="10255" max="10255" width="13.7109375" style="1" customWidth="1"/>
    <col min="10256" max="10256" width="17.7109375" style="1" customWidth="1"/>
    <col min="10257" max="10257" width="11.42578125" style="1"/>
    <col min="10258" max="10258" width="11.7109375" style="1" customWidth="1"/>
    <col min="10259" max="10496" width="11.42578125" style="1"/>
    <col min="10497" max="10497" width="5.28515625" style="1" customWidth="1"/>
    <col min="10498" max="10498" width="6.140625" style="1" customWidth="1"/>
    <col min="10499" max="10499" width="3.7109375" style="1" customWidth="1"/>
    <col min="10500" max="10500" width="7.85546875" style="1" customWidth="1"/>
    <col min="10501" max="10501" width="53.7109375" style="1" customWidth="1"/>
    <col min="10502" max="10503" width="3.28515625" style="1" customWidth="1"/>
    <col min="10504" max="10504" width="16.42578125" style="1" customWidth="1"/>
    <col min="10505" max="10505" width="11.42578125" style="1"/>
    <col min="10506" max="10506" width="1.7109375" style="1" customWidth="1"/>
    <col min="10507" max="10507" width="11.7109375" style="1" customWidth="1"/>
    <col min="10508" max="10508" width="38.7109375" style="1" customWidth="1"/>
    <col min="10509" max="10509" width="1.28515625" style="1" customWidth="1"/>
    <col min="10510" max="10510" width="10.28515625" style="1" customWidth="1"/>
    <col min="10511" max="10511" width="13.7109375" style="1" customWidth="1"/>
    <col min="10512" max="10512" width="17.7109375" style="1" customWidth="1"/>
    <col min="10513" max="10513" width="11.42578125" style="1"/>
    <col min="10514" max="10514" width="11.7109375" style="1" customWidth="1"/>
    <col min="10515" max="10752" width="11.42578125" style="1"/>
    <col min="10753" max="10753" width="5.28515625" style="1" customWidth="1"/>
    <col min="10754" max="10754" width="6.140625" style="1" customWidth="1"/>
    <col min="10755" max="10755" width="3.7109375" style="1" customWidth="1"/>
    <col min="10756" max="10756" width="7.85546875" style="1" customWidth="1"/>
    <col min="10757" max="10757" width="53.7109375" style="1" customWidth="1"/>
    <col min="10758" max="10759" width="3.28515625" style="1" customWidth="1"/>
    <col min="10760" max="10760" width="16.42578125" style="1" customWidth="1"/>
    <col min="10761" max="10761" width="11.42578125" style="1"/>
    <col min="10762" max="10762" width="1.7109375" style="1" customWidth="1"/>
    <col min="10763" max="10763" width="11.7109375" style="1" customWidth="1"/>
    <col min="10764" max="10764" width="38.7109375" style="1" customWidth="1"/>
    <col min="10765" max="10765" width="1.28515625" style="1" customWidth="1"/>
    <col min="10766" max="10766" width="10.28515625" style="1" customWidth="1"/>
    <col min="10767" max="10767" width="13.7109375" style="1" customWidth="1"/>
    <col min="10768" max="10768" width="17.7109375" style="1" customWidth="1"/>
    <col min="10769" max="10769" width="11.42578125" style="1"/>
    <col min="10770" max="10770" width="11.7109375" style="1" customWidth="1"/>
    <col min="10771" max="11008" width="11.42578125" style="1"/>
    <col min="11009" max="11009" width="5.28515625" style="1" customWidth="1"/>
    <col min="11010" max="11010" width="6.140625" style="1" customWidth="1"/>
    <col min="11011" max="11011" width="3.7109375" style="1" customWidth="1"/>
    <col min="11012" max="11012" width="7.85546875" style="1" customWidth="1"/>
    <col min="11013" max="11013" width="53.7109375" style="1" customWidth="1"/>
    <col min="11014" max="11015" width="3.28515625" style="1" customWidth="1"/>
    <col min="11016" max="11016" width="16.42578125" style="1" customWidth="1"/>
    <col min="11017" max="11017" width="11.42578125" style="1"/>
    <col min="11018" max="11018" width="1.7109375" style="1" customWidth="1"/>
    <col min="11019" max="11019" width="11.7109375" style="1" customWidth="1"/>
    <col min="11020" max="11020" width="38.7109375" style="1" customWidth="1"/>
    <col min="11021" max="11021" width="1.28515625" style="1" customWidth="1"/>
    <col min="11022" max="11022" width="10.28515625" style="1" customWidth="1"/>
    <col min="11023" max="11023" width="13.7109375" style="1" customWidth="1"/>
    <col min="11024" max="11024" width="17.7109375" style="1" customWidth="1"/>
    <col min="11025" max="11025" width="11.42578125" style="1"/>
    <col min="11026" max="11026" width="11.7109375" style="1" customWidth="1"/>
    <col min="11027" max="11264" width="11.42578125" style="1"/>
    <col min="11265" max="11265" width="5.28515625" style="1" customWidth="1"/>
    <col min="11266" max="11266" width="6.140625" style="1" customWidth="1"/>
    <col min="11267" max="11267" width="3.7109375" style="1" customWidth="1"/>
    <col min="11268" max="11268" width="7.85546875" style="1" customWidth="1"/>
    <col min="11269" max="11269" width="53.7109375" style="1" customWidth="1"/>
    <col min="11270" max="11271" width="3.28515625" style="1" customWidth="1"/>
    <col min="11272" max="11272" width="16.42578125" style="1" customWidth="1"/>
    <col min="11273" max="11273" width="11.42578125" style="1"/>
    <col min="11274" max="11274" width="1.7109375" style="1" customWidth="1"/>
    <col min="11275" max="11275" width="11.7109375" style="1" customWidth="1"/>
    <col min="11276" max="11276" width="38.7109375" style="1" customWidth="1"/>
    <col min="11277" max="11277" width="1.28515625" style="1" customWidth="1"/>
    <col min="11278" max="11278" width="10.28515625" style="1" customWidth="1"/>
    <col min="11279" max="11279" width="13.7109375" style="1" customWidth="1"/>
    <col min="11280" max="11280" width="17.7109375" style="1" customWidth="1"/>
    <col min="11281" max="11281" width="11.42578125" style="1"/>
    <col min="11282" max="11282" width="11.7109375" style="1" customWidth="1"/>
    <col min="11283" max="11520" width="11.42578125" style="1"/>
    <col min="11521" max="11521" width="5.28515625" style="1" customWidth="1"/>
    <col min="11522" max="11522" width="6.140625" style="1" customWidth="1"/>
    <col min="11523" max="11523" width="3.7109375" style="1" customWidth="1"/>
    <col min="11524" max="11524" width="7.85546875" style="1" customWidth="1"/>
    <col min="11525" max="11525" width="53.7109375" style="1" customWidth="1"/>
    <col min="11526" max="11527" width="3.28515625" style="1" customWidth="1"/>
    <col min="11528" max="11528" width="16.42578125" style="1" customWidth="1"/>
    <col min="11529" max="11529" width="11.42578125" style="1"/>
    <col min="11530" max="11530" width="1.7109375" style="1" customWidth="1"/>
    <col min="11531" max="11531" width="11.7109375" style="1" customWidth="1"/>
    <col min="11532" max="11532" width="38.7109375" style="1" customWidth="1"/>
    <col min="11533" max="11533" width="1.28515625" style="1" customWidth="1"/>
    <col min="11534" max="11534" width="10.28515625" style="1" customWidth="1"/>
    <col min="11535" max="11535" width="13.7109375" style="1" customWidth="1"/>
    <col min="11536" max="11536" width="17.7109375" style="1" customWidth="1"/>
    <col min="11537" max="11537" width="11.42578125" style="1"/>
    <col min="11538" max="11538" width="11.7109375" style="1" customWidth="1"/>
    <col min="11539" max="11776" width="11.42578125" style="1"/>
    <col min="11777" max="11777" width="5.28515625" style="1" customWidth="1"/>
    <col min="11778" max="11778" width="6.140625" style="1" customWidth="1"/>
    <col min="11779" max="11779" width="3.7109375" style="1" customWidth="1"/>
    <col min="11780" max="11780" width="7.85546875" style="1" customWidth="1"/>
    <col min="11781" max="11781" width="53.7109375" style="1" customWidth="1"/>
    <col min="11782" max="11783" width="3.28515625" style="1" customWidth="1"/>
    <col min="11784" max="11784" width="16.42578125" style="1" customWidth="1"/>
    <col min="11785" max="11785" width="11.42578125" style="1"/>
    <col min="11786" max="11786" width="1.7109375" style="1" customWidth="1"/>
    <col min="11787" max="11787" width="11.7109375" style="1" customWidth="1"/>
    <col min="11788" max="11788" width="38.7109375" style="1" customWidth="1"/>
    <col min="11789" max="11789" width="1.28515625" style="1" customWidth="1"/>
    <col min="11790" max="11790" width="10.28515625" style="1" customWidth="1"/>
    <col min="11791" max="11791" width="13.7109375" style="1" customWidth="1"/>
    <col min="11792" max="11792" width="17.7109375" style="1" customWidth="1"/>
    <col min="11793" max="11793" width="11.42578125" style="1"/>
    <col min="11794" max="11794" width="11.7109375" style="1" customWidth="1"/>
    <col min="11795" max="12032" width="11.42578125" style="1"/>
    <col min="12033" max="12033" width="5.28515625" style="1" customWidth="1"/>
    <col min="12034" max="12034" width="6.140625" style="1" customWidth="1"/>
    <col min="12035" max="12035" width="3.7109375" style="1" customWidth="1"/>
    <col min="12036" max="12036" width="7.85546875" style="1" customWidth="1"/>
    <col min="12037" max="12037" width="53.7109375" style="1" customWidth="1"/>
    <col min="12038" max="12039" width="3.28515625" style="1" customWidth="1"/>
    <col min="12040" max="12040" width="16.42578125" style="1" customWidth="1"/>
    <col min="12041" max="12041" width="11.42578125" style="1"/>
    <col min="12042" max="12042" width="1.7109375" style="1" customWidth="1"/>
    <col min="12043" max="12043" width="11.7109375" style="1" customWidth="1"/>
    <col min="12044" max="12044" width="38.7109375" style="1" customWidth="1"/>
    <col min="12045" max="12045" width="1.28515625" style="1" customWidth="1"/>
    <col min="12046" max="12046" width="10.28515625" style="1" customWidth="1"/>
    <col min="12047" max="12047" width="13.7109375" style="1" customWidth="1"/>
    <col min="12048" max="12048" width="17.7109375" style="1" customWidth="1"/>
    <col min="12049" max="12049" width="11.42578125" style="1"/>
    <col min="12050" max="12050" width="11.7109375" style="1" customWidth="1"/>
    <col min="12051" max="12288" width="11.42578125" style="1"/>
    <col min="12289" max="12289" width="5.28515625" style="1" customWidth="1"/>
    <col min="12290" max="12290" width="6.140625" style="1" customWidth="1"/>
    <col min="12291" max="12291" width="3.7109375" style="1" customWidth="1"/>
    <col min="12292" max="12292" width="7.85546875" style="1" customWidth="1"/>
    <col min="12293" max="12293" width="53.7109375" style="1" customWidth="1"/>
    <col min="12294" max="12295" width="3.28515625" style="1" customWidth="1"/>
    <col min="12296" max="12296" width="16.42578125" style="1" customWidth="1"/>
    <col min="12297" max="12297" width="11.42578125" style="1"/>
    <col min="12298" max="12298" width="1.7109375" style="1" customWidth="1"/>
    <col min="12299" max="12299" width="11.7109375" style="1" customWidth="1"/>
    <col min="12300" max="12300" width="38.7109375" style="1" customWidth="1"/>
    <col min="12301" max="12301" width="1.28515625" style="1" customWidth="1"/>
    <col min="12302" max="12302" width="10.28515625" style="1" customWidth="1"/>
    <col min="12303" max="12303" width="13.7109375" style="1" customWidth="1"/>
    <col min="12304" max="12304" width="17.7109375" style="1" customWidth="1"/>
    <col min="12305" max="12305" width="11.42578125" style="1"/>
    <col min="12306" max="12306" width="11.7109375" style="1" customWidth="1"/>
    <col min="12307" max="12544" width="11.42578125" style="1"/>
    <col min="12545" max="12545" width="5.28515625" style="1" customWidth="1"/>
    <col min="12546" max="12546" width="6.140625" style="1" customWidth="1"/>
    <col min="12547" max="12547" width="3.7109375" style="1" customWidth="1"/>
    <col min="12548" max="12548" width="7.85546875" style="1" customWidth="1"/>
    <col min="12549" max="12549" width="53.7109375" style="1" customWidth="1"/>
    <col min="12550" max="12551" width="3.28515625" style="1" customWidth="1"/>
    <col min="12552" max="12552" width="16.42578125" style="1" customWidth="1"/>
    <col min="12553" max="12553" width="11.42578125" style="1"/>
    <col min="12554" max="12554" width="1.7109375" style="1" customWidth="1"/>
    <col min="12555" max="12555" width="11.7109375" style="1" customWidth="1"/>
    <col min="12556" max="12556" width="38.7109375" style="1" customWidth="1"/>
    <col min="12557" max="12557" width="1.28515625" style="1" customWidth="1"/>
    <col min="12558" max="12558" width="10.28515625" style="1" customWidth="1"/>
    <col min="12559" max="12559" width="13.7109375" style="1" customWidth="1"/>
    <col min="12560" max="12560" width="17.7109375" style="1" customWidth="1"/>
    <col min="12561" max="12561" width="11.42578125" style="1"/>
    <col min="12562" max="12562" width="11.7109375" style="1" customWidth="1"/>
    <col min="12563" max="12800" width="11.42578125" style="1"/>
    <col min="12801" max="12801" width="5.28515625" style="1" customWidth="1"/>
    <col min="12802" max="12802" width="6.140625" style="1" customWidth="1"/>
    <col min="12803" max="12803" width="3.7109375" style="1" customWidth="1"/>
    <col min="12804" max="12804" width="7.85546875" style="1" customWidth="1"/>
    <col min="12805" max="12805" width="53.7109375" style="1" customWidth="1"/>
    <col min="12806" max="12807" width="3.28515625" style="1" customWidth="1"/>
    <col min="12808" max="12808" width="16.42578125" style="1" customWidth="1"/>
    <col min="12809" max="12809" width="11.42578125" style="1"/>
    <col min="12810" max="12810" width="1.7109375" style="1" customWidth="1"/>
    <col min="12811" max="12811" width="11.7109375" style="1" customWidth="1"/>
    <col min="12812" max="12812" width="38.7109375" style="1" customWidth="1"/>
    <col min="12813" max="12813" width="1.28515625" style="1" customWidth="1"/>
    <col min="12814" max="12814" width="10.28515625" style="1" customWidth="1"/>
    <col min="12815" max="12815" width="13.7109375" style="1" customWidth="1"/>
    <col min="12816" max="12816" width="17.7109375" style="1" customWidth="1"/>
    <col min="12817" max="12817" width="11.42578125" style="1"/>
    <col min="12818" max="12818" width="11.7109375" style="1" customWidth="1"/>
    <col min="12819" max="13056" width="11.42578125" style="1"/>
    <col min="13057" max="13057" width="5.28515625" style="1" customWidth="1"/>
    <col min="13058" max="13058" width="6.140625" style="1" customWidth="1"/>
    <col min="13059" max="13059" width="3.7109375" style="1" customWidth="1"/>
    <col min="13060" max="13060" width="7.85546875" style="1" customWidth="1"/>
    <col min="13061" max="13061" width="53.7109375" style="1" customWidth="1"/>
    <col min="13062" max="13063" width="3.28515625" style="1" customWidth="1"/>
    <col min="13064" max="13064" width="16.42578125" style="1" customWidth="1"/>
    <col min="13065" max="13065" width="11.42578125" style="1"/>
    <col min="13066" max="13066" width="1.7109375" style="1" customWidth="1"/>
    <col min="13067" max="13067" width="11.7109375" style="1" customWidth="1"/>
    <col min="13068" max="13068" width="38.7109375" style="1" customWidth="1"/>
    <col min="13069" max="13069" width="1.28515625" style="1" customWidth="1"/>
    <col min="13070" max="13070" width="10.28515625" style="1" customWidth="1"/>
    <col min="13071" max="13071" width="13.7109375" style="1" customWidth="1"/>
    <col min="13072" max="13072" width="17.7109375" style="1" customWidth="1"/>
    <col min="13073" max="13073" width="11.42578125" style="1"/>
    <col min="13074" max="13074" width="11.7109375" style="1" customWidth="1"/>
    <col min="13075" max="13312" width="11.42578125" style="1"/>
    <col min="13313" max="13313" width="5.28515625" style="1" customWidth="1"/>
    <col min="13314" max="13314" width="6.140625" style="1" customWidth="1"/>
    <col min="13315" max="13315" width="3.7109375" style="1" customWidth="1"/>
    <col min="13316" max="13316" width="7.85546875" style="1" customWidth="1"/>
    <col min="13317" max="13317" width="53.7109375" style="1" customWidth="1"/>
    <col min="13318" max="13319" width="3.28515625" style="1" customWidth="1"/>
    <col min="13320" max="13320" width="16.42578125" style="1" customWidth="1"/>
    <col min="13321" max="13321" width="11.42578125" style="1"/>
    <col min="13322" max="13322" width="1.7109375" style="1" customWidth="1"/>
    <col min="13323" max="13323" width="11.7109375" style="1" customWidth="1"/>
    <col min="13324" max="13324" width="38.7109375" style="1" customWidth="1"/>
    <col min="13325" max="13325" width="1.28515625" style="1" customWidth="1"/>
    <col min="13326" max="13326" width="10.28515625" style="1" customWidth="1"/>
    <col min="13327" max="13327" width="13.7109375" style="1" customWidth="1"/>
    <col min="13328" max="13328" width="17.7109375" style="1" customWidth="1"/>
    <col min="13329" max="13329" width="11.42578125" style="1"/>
    <col min="13330" max="13330" width="11.7109375" style="1" customWidth="1"/>
    <col min="13331" max="13568" width="11.42578125" style="1"/>
    <col min="13569" max="13569" width="5.28515625" style="1" customWidth="1"/>
    <col min="13570" max="13570" width="6.140625" style="1" customWidth="1"/>
    <col min="13571" max="13571" width="3.7109375" style="1" customWidth="1"/>
    <col min="13572" max="13572" width="7.85546875" style="1" customWidth="1"/>
    <col min="13573" max="13573" width="53.7109375" style="1" customWidth="1"/>
    <col min="13574" max="13575" width="3.28515625" style="1" customWidth="1"/>
    <col min="13576" max="13576" width="16.42578125" style="1" customWidth="1"/>
    <col min="13577" max="13577" width="11.42578125" style="1"/>
    <col min="13578" max="13578" width="1.7109375" style="1" customWidth="1"/>
    <col min="13579" max="13579" width="11.7109375" style="1" customWidth="1"/>
    <col min="13580" max="13580" width="38.7109375" style="1" customWidth="1"/>
    <col min="13581" max="13581" width="1.28515625" style="1" customWidth="1"/>
    <col min="13582" max="13582" width="10.28515625" style="1" customWidth="1"/>
    <col min="13583" max="13583" width="13.7109375" style="1" customWidth="1"/>
    <col min="13584" max="13584" width="17.7109375" style="1" customWidth="1"/>
    <col min="13585" max="13585" width="11.42578125" style="1"/>
    <col min="13586" max="13586" width="11.7109375" style="1" customWidth="1"/>
    <col min="13587" max="13824" width="11.42578125" style="1"/>
    <col min="13825" max="13825" width="5.28515625" style="1" customWidth="1"/>
    <col min="13826" max="13826" width="6.140625" style="1" customWidth="1"/>
    <col min="13827" max="13827" width="3.7109375" style="1" customWidth="1"/>
    <col min="13828" max="13828" width="7.85546875" style="1" customWidth="1"/>
    <col min="13829" max="13829" width="53.7109375" style="1" customWidth="1"/>
    <col min="13830" max="13831" width="3.28515625" style="1" customWidth="1"/>
    <col min="13832" max="13832" width="16.42578125" style="1" customWidth="1"/>
    <col min="13833" max="13833" width="11.42578125" style="1"/>
    <col min="13834" max="13834" width="1.7109375" style="1" customWidth="1"/>
    <col min="13835" max="13835" width="11.7109375" style="1" customWidth="1"/>
    <col min="13836" max="13836" width="38.7109375" style="1" customWidth="1"/>
    <col min="13837" max="13837" width="1.28515625" style="1" customWidth="1"/>
    <col min="13838" max="13838" width="10.28515625" style="1" customWidth="1"/>
    <col min="13839" max="13839" width="13.7109375" style="1" customWidth="1"/>
    <col min="13840" max="13840" width="17.7109375" style="1" customWidth="1"/>
    <col min="13841" max="13841" width="11.42578125" style="1"/>
    <col min="13842" max="13842" width="11.7109375" style="1" customWidth="1"/>
    <col min="13843" max="14080" width="11.42578125" style="1"/>
    <col min="14081" max="14081" width="5.28515625" style="1" customWidth="1"/>
    <col min="14082" max="14082" width="6.140625" style="1" customWidth="1"/>
    <col min="14083" max="14083" width="3.7109375" style="1" customWidth="1"/>
    <col min="14084" max="14084" width="7.85546875" style="1" customWidth="1"/>
    <col min="14085" max="14085" width="53.7109375" style="1" customWidth="1"/>
    <col min="14086" max="14087" width="3.28515625" style="1" customWidth="1"/>
    <col min="14088" max="14088" width="16.42578125" style="1" customWidth="1"/>
    <col min="14089" max="14089" width="11.42578125" style="1"/>
    <col min="14090" max="14090" width="1.7109375" style="1" customWidth="1"/>
    <col min="14091" max="14091" width="11.7109375" style="1" customWidth="1"/>
    <col min="14092" max="14092" width="38.7109375" style="1" customWidth="1"/>
    <col min="14093" max="14093" width="1.28515625" style="1" customWidth="1"/>
    <col min="14094" max="14094" width="10.28515625" style="1" customWidth="1"/>
    <col min="14095" max="14095" width="13.7109375" style="1" customWidth="1"/>
    <col min="14096" max="14096" width="17.7109375" style="1" customWidth="1"/>
    <col min="14097" max="14097" width="11.42578125" style="1"/>
    <col min="14098" max="14098" width="11.7109375" style="1" customWidth="1"/>
    <col min="14099" max="14336" width="11.42578125" style="1"/>
    <col min="14337" max="14337" width="5.28515625" style="1" customWidth="1"/>
    <col min="14338" max="14338" width="6.140625" style="1" customWidth="1"/>
    <col min="14339" max="14339" width="3.7109375" style="1" customWidth="1"/>
    <col min="14340" max="14340" width="7.85546875" style="1" customWidth="1"/>
    <col min="14341" max="14341" width="53.7109375" style="1" customWidth="1"/>
    <col min="14342" max="14343" width="3.28515625" style="1" customWidth="1"/>
    <col min="14344" max="14344" width="16.42578125" style="1" customWidth="1"/>
    <col min="14345" max="14345" width="11.42578125" style="1"/>
    <col min="14346" max="14346" width="1.7109375" style="1" customWidth="1"/>
    <col min="14347" max="14347" width="11.7109375" style="1" customWidth="1"/>
    <col min="14348" max="14348" width="38.7109375" style="1" customWidth="1"/>
    <col min="14349" max="14349" width="1.28515625" style="1" customWidth="1"/>
    <col min="14350" max="14350" width="10.28515625" style="1" customWidth="1"/>
    <col min="14351" max="14351" width="13.7109375" style="1" customWidth="1"/>
    <col min="14352" max="14352" width="17.7109375" style="1" customWidth="1"/>
    <col min="14353" max="14353" width="11.42578125" style="1"/>
    <col min="14354" max="14354" width="11.7109375" style="1" customWidth="1"/>
    <col min="14355" max="14592" width="11.42578125" style="1"/>
    <col min="14593" max="14593" width="5.28515625" style="1" customWidth="1"/>
    <col min="14594" max="14594" width="6.140625" style="1" customWidth="1"/>
    <col min="14595" max="14595" width="3.7109375" style="1" customWidth="1"/>
    <col min="14596" max="14596" width="7.85546875" style="1" customWidth="1"/>
    <col min="14597" max="14597" width="53.7109375" style="1" customWidth="1"/>
    <col min="14598" max="14599" width="3.28515625" style="1" customWidth="1"/>
    <col min="14600" max="14600" width="16.42578125" style="1" customWidth="1"/>
    <col min="14601" max="14601" width="11.42578125" style="1"/>
    <col min="14602" max="14602" width="1.7109375" style="1" customWidth="1"/>
    <col min="14603" max="14603" width="11.7109375" style="1" customWidth="1"/>
    <col min="14604" max="14604" width="38.7109375" style="1" customWidth="1"/>
    <col min="14605" max="14605" width="1.28515625" style="1" customWidth="1"/>
    <col min="14606" max="14606" width="10.28515625" style="1" customWidth="1"/>
    <col min="14607" max="14607" width="13.7109375" style="1" customWidth="1"/>
    <col min="14608" max="14608" width="17.7109375" style="1" customWidth="1"/>
    <col min="14609" max="14609" width="11.42578125" style="1"/>
    <col min="14610" max="14610" width="11.7109375" style="1" customWidth="1"/>
    <col min="14611" max="14848" width="11.42578125" style="1"/>
    <col min="14849" max="14849" width="5.28515625" style="1" customWidth="1"/>
    <col min="14850" max="14850" width="6.140625" style="1" customWidth="1"/>
    <col min="14851" max="14851" width="3.7109375" style="1" customWidth="1"/>
    <col min="14852" max="14852" width="7.85546875" style="1" customWidth="1"/>
    <col min="14853" max="14853" width="53.7109375" style="1" customWidth="1"/>
    <col min="14854" max="14855" width="3.28515625" style="1" customWidth="1"/>
    <col min="14856" max="14856" width="16.42578125" style="1" customWidth="1"/>
    <col min="14857" max="14857" width="11.42578125" style="1"/>
    <col min="14858" max="14858" width="1.7109375" style="1" customWidth="1"/>
    <col min="14859" max="14859" width="11.7109375" style="1" customWidth="1"/>
    <col min="14860" max="14860" width="38.7109375" style="1" customWidth="1"/>
    <col min="14861" max="14861" width="1.28515625" style="1" customWidth="1"/>
    <col min="14862" max="14862" width="10.28515625" style="1" customWidth="1"/>
    <col min="14863" max="14863" width="13.7109375" style="1" customWidth="1"/>
    <col min="14864" max="14864" width="17.7109375" style="1" customWidth="1"/>
    <col min="14865" max="14865" width="11.42578125" style="1"/>
    <col min="14866" max="14866" width="11.7109375" style="1" customWidth="1"/>
    <col min="14867" max="15104" width="11.42578125" style="1"/>
    <col min="15105" max="15105" width="5.28515625" style="1" customWidth="1"/>
    <col min="15106" max="15106" width="6.140625" style="1" customWidth="1"/>
    <col min="15107" max="15107" width="3.7109375" style="1" customWidth="1"/>
    <col min="15108" max="15108" width="7.85546875" style="1" customWidth="1"/>
    <col min="15109" max="15109" width="53.7109375" style="1" customWidth="1"/>
    <col min="15110" max="15111" width="3.28515625" style="1" customWidth="1"/>
    <col min="15112" max="15112" width="16.42578125" style="1" customWidth="1"/>
    <col min="15113" max="15113" width="11.42578125" style="1"/>
    <col min="15114" max="15114" width="1.7109375" style="1" customWidth="1"/>
    <col min="15115" max="15115" width="11.7109375" style="1" customWidth="1"/>
    <col min="15116" max="15116" width="38.7109375" style="1" customWidth="1"/>
    <col min="15117" max="15117" width="1.28515625" style="1" customWidth="1"/>
    <col min="15118" max="15118" width="10.28515625" style="1" customWidth="1"/>
    <col min="15119" max="15119" width="13.7109375" style="1" customWidth="1"/>
    <col min="15120" max="15120" width="17.7109375" style="1" customWidth="1"/>
    <col min="15121" max="15121" width="11.42578125" style="1"/>
    <col min="15122" max="15122" width="11.7109375" style="1" customWidth="1"/>
    <col min="15123" max="15360" width="11.42578125" style="1"/>
    <col min="15361" max="15361" width="5.28515625" style="1" customWidth="1"/>
    <col min="15362" max="15362" width="6.140625" style="1" customWidth="1"/>
    <col min="15363" max="15363" width="3.7109375" style="1" customWidth="1"/>
    <col min="15364" max="15364" width="7.85546875" style="1" customWidth="1"/>
    <col min="15365" max="15365" width="53.7109375" style="1" customWidth="1"/>
    <col min="15366" max="15367" width="3.28515625" style="1" customWidth="1"/>
    <col min="15368" max="15368" width="16.42578125" style="1" customWidth="1"/>
    <col min="15369" max="15369" width="11.42578125" style="1"/>
    <col min="15370" max="15370" width="1.7109375" style="1" customWidth="1"/>
    <col min="15371" max="15371" width="11.7109375" style="1" customWidth="1"/>
    <col min="15372" max="15372" width="38.7109375" style="1" customWidth="1"/>
    <col min="15373" max="15373" width="1.28515625" style="1" customWidth="1"/>
    <col min="15374" max="15374" width="10.28515625" style="1" customWidth="1"/>
    <col min="15375" max="15375" width="13.7109375" style="1" customWidth="1"/>
    <col min="15376" max="15376" width="17.7109375" style="1" customWidth="1"/>
    <col min="15377" max="15377" width="11.42578125" style="1"/>
    <col min="15378" max="15378" width="11.7109375" style="1" customWidth="1"/>
    <col min="15379" max="15616" width="11.42578125" style="1"/>
    <col min="15617" max="15617" width="5.28515625" style="1" customWidth="1"/>
    <col min="15618" max="15618" width="6.140625" style="1" customWidth="1"/>
    <col min="15619" max="15619" width="3.7109375" style="1" customWidth="1"/>
    <col min="15620" max="15620" width="7.85546875" style="1" customWidth="1"/>
    <col min="15621" max="15621" width="53.7109375" style="1" customWidth="1"/>
    <col min="15622" max="15623" width="3.28515625" style="1" customWidth="1"/>
    <col min="15624" max="15624" width="16.42578125" style="1" customWidth="1"/>
    <col min="15625" max="15625" width="11.42578125" style="1"/>
    <col min="15626" max="15626" width="1.7109375" style="1" customWidth="1"/>
    <col min="15627" max="15627" width="11.7109375" style="1" customWidth="1"/>
    <col min="15628" max="15628" width="38.7109375" style="1" customWidth="1"/>
    <col min="15629" max="15629" width="1.28515625" style="1" customWidth="1"/>
    <col min="15630" max="15630" width="10.28515625" style="1" customWidth="1"/>
    <col min="15631" max="15631" width="13.7109375" style="1" customWidth="1"/>
    <col min="15632" max="15632" width="17.7109375" style="1" customWidth="1"/>
    <col min="15633" max="15633" width="11.42578125" style="1"/>
    <col min="15634" max="15634" width="11.7109375" style="1" customWidth="1"/>
    <col min="15635" max="15872" width="11.42578125" style="1"/>
    <col min="15873" max="15873" width="5.28515625" style="1" customWidth="1"/>
    <col min="15874" max="15874" width="6.140625" style="1" customWidth="1"/>
    <col min="15875" max="15875" width="3.7109375" style="1" customWidth="1"/>
    <col min="15876" max="15876" width="7.85546875" style="1" customWidth="1"/>
    <col min="15877" max="15877" width="53.7109375" style="1" customWidth="1"/>
    <col min="15878" max="15879" width="3.28515625" style="1" customWidth="1"/>
    <col min="15880" max="15880" width="16.42578125" style="1" customWidth="1"/>
    <col min="15881" max="15881" width="11.42578125" style="1"/>
    <col min="15882" max="15882" width="1.7109375" style="1" customWidth="1"/>
    <col min="15883" max="15883" width="11.7109375" style="1" customWidth="1"/>
    <col min="15884" max="15884" width="38.7109375" style="1" customWidth="1"/>
    <col min="15885" max="15885" width="1.28515625" style="1" customWidth="1"/>
    <col min="15886" max="15886" width="10.28515625" style="1" customWidth="1"/>
    <col min="15887" max="15887" width="13.7109375" style="1" customWidth="1"/>
    <col min="15888" max="15888" width="17.7109375" style="1" customWidth="1"/>
    <col min="15889" max="15889" width="11.42578125" style="1"/>
    <col min="15890" max="15890" width="11.7109375" style="1" customWidth="1"/>
    <col min="15891" max="16128" width="11.42578125" style="1"/>
    <col min="16129" max="16129" width="5.28515625" style="1" customWidth="1"/>
    <col min="16130" max="16130" width="6.140625" style="1" customWidth="1"/>
    <col min="16131" max="16131" width="3.7109375" style="1" customWidth="1"/>
    <col min="16132" max="16132" width="7.85546875" style="1" customWidth="1"/>
    <col min="16133" max="16133" width="53.7109375" style="1" customWidth="1"/>
    <col min="16134" max="16135" width="3.28515625" style="1" customWidth="1"/>
    <col min="16136" max="16136" width="16.42578125" style="1" customWidth="1"/>
    <col min="16137" max="16137" width="11.42578125" style="1"/>
    <col min="16138" max="16138" width="1.7109375" style="1" customWidth="1"/>
    <col min="16139" max="16139" width="11.7109375" style="1" customWidth="1"/>
    <col min="16140" max="16140" width="38.7109375" style="1" customWidth="1"/>
    <col min="16141" max="16141" width="1.28515625" style="1" customWidth="1"/>
    <col min="16142" max="16142" width="10.28515625" style="1" customWidth="1"/>
    <col min="16143" max="16143" width="13.7109375" style="1" customWidth="1"/>
    <col min="16144" max="16144" width="17.7109375" style="1" customWidth="1"/>
    <col min="16145" max="16145" width="11.42578125" style="1"/>
    <col min="16146" max="16146" width="11.7109375" style="1" customWidth="1"/>
    <col min="16147" max="16384" width="11.42578125" style="1"/>
  </cols>
  <sheetData>
    <row r="1" spans="1:20">
      <c r="A1" s="220" t="s">
        <v>439</v>
      </c>
      <c r="B1" s="613" t="s">
        <v>440</v>
      </c>
      <c r="C1" s="613"/>
      <c r="D1" s="613"/>
      <c r="E1" s="613"/>
      <c r="F1" s="380" t="s">
        <v>174</v>
      </c>
      <c r="G1" s="381"/>
      <c r="H1" s="382">
        <f>H3+H10+H18+H22+H30+H31+H32</f>
        <v>3251942.5575451604</v>
      </c>
      <c r="P1" s="219"/>
    </row>
    <row r="3" spans="1:20" ht="15">
      <c r="B3" s="223" t="s">
        <v>441</v>
      </c>
      <c r="C3" s="613" t="s">
        <v>442</v>
      </c>
      <c r="D3" s="613"/>
      <c r="E3" s="614"/>
      <c r="F3" s="383" t="s">
        <v>174</v>
      </c>
      <c r="G3" s="384"/>
      <c r="H3" s="385">
        <f>SUM(H4:H8)</f>
        <v>375189.33413333335</v>
      </c>
      <c r="J3" s="517" t="s">
        <v>17</v>
      </c>
      <c r="K3" s="518"/>
      <c r="L3" s="518"/>
      <c r="M3" s="519"/>
    </row>
    <row r="4" spans="1:20" ht="15">
      <c r="D4" s="217" t="s">
        <v>443</v>
      </c>
      <c r="E4" s="217" t="s">
        <v>444</v>
      </c>
      <c r="F4" s="386"/>
      <c r="G4" s="387" t="s">
        <v>174</v>
      </c>
      <c r="H4" s="388">
        <f>'A.IX.a. Deprec. veículos'!G385</f>
        <v>341520.83413333335</v>
      </c>
      <c r="J4" s="78"/>
      <c r="K4" s="84"/>
      <c r="L4" s="84"/>
      <c r="M4" s="85"/>
    </row>
    <row r="5" spans="1:20" ht="15">
      <c r="D5" s="217" t="s">
        <v>445</v>
      </c>
      <c r="E5" s="217" t="s">
        <v>446</v>
      </c>
      <c r="F5" s="389"/>
      <c r="G5" s="387" t="s">
        <v>174</v>
      </c>
      <c r="H5" s="388">
        <f>((((IF('2.1.c Insumos'!F72="",'A.IX.b. Deprec. garagem equip. '!H13,'A.IX.b. Deprec. garagem equip. '!D13)))*(IF('2.1.c Insumos'!F73="",(1/'A.IX.b. Deprec. garagem equip. '!E8),(1/IF('2.1.c Insumos'!F73=0,'A.IX.b. Deprec. garagem equip. '!E8,'2.1.c Insumos'!F73)))))+(IF('2.1.c Insumos'!F75="",'A.IX.b. Deprec. garagem equip. '!H17,'A.IX.b. Deprec. garagem equip. '!D17))*(IF('2.1.c Insumos'!F76="",(1/'A.IX.b. Deprec. garagem equip. '!E9),(1/IF('2.1.c Insumos'!F76=0,'A.IX.b. Deprec. garagem equip. '!E9,'2.1.c Insumos'!F76)))))*'2.1.b Veículos'!D58*(SUM('1.3 Frota Total'!C19:F25))/12</f>
        <v>0</v>
      </c>
      <c r="J5" s="80"/>
      <c r="K5" s="8"/>
      <c r="L5" s="86" t="s">
        <v>19</v>
      </c>
      <c r="M5" s="87"/>
    </row>
    <row r="6" spans="1:20" ht="15">
      <c r="D6" s="217" t="s">
        <v>447</v>
      </c>
      <c r="E6" s="217" t="s">
        <v>448</v>
      </c>
      <c r="F6" s="389"/>
      <c r="G6" s="387" t="s">
        <v>174</v>
      </c>
      <c r="H6" s="388">
        <f>(IF('2.1.c Insumos'!F78="",'A.IX.b. Deprec. garagem equip. '!H26,'A.IX.b. Deprec. garagem equip. '!D26))*(IF('2.1.c Insumos'!F79="",(1/'A.IX.b. Deprec. garagem equip. '!E22),(1/IF('2.1.c Insumos'!F79=0,'A.IX.b. Deprec. garagem equip. '!E22,'2.1.c Insumos'!F79))))*'2.1.b Veículos'!D58*(SUM('1.3 Frota Total'!C19:F25))/12</f>
        <v>0</v>
      </c>
      <c r="J6" s="80"/>
      <c r="K6" s="12"/>
      <c r="L6" s="86" t="s">
        <v>21</v>
      </c>
      <c r="M6" s="87"/>
      <c r="P6" s="219"/>
    </row>
    <row r="7" spans="1:20" ht="15">
      <c r="D7" s="217" t="s">
        <v>449</v>
      </c>
      <c r="E7" s="217" t="s">
        <v>450</v>
      </c>
      <c r="F7" s="389"/>
      <c r="G7" s="387" t="s">
        <v>174</v>
      </c>
      <c r="H7" s="388">
        <f>(('2.1.b Veículos'!D17*(1/'A.IX.b. Deprec. garagem equip. '!E31)*(1-'A.IX.b. Deprec. garagem equip. '!F31))+('2.1.b Veículos'!D18*(1/'A.IX.b. Deprec. garagem equip. '!E32)*(1-'A.IX.b. Deprec. garagem equip. '!F32))+('2.1.b Veículos'!D19*(1/'A.IX.b. Deprec. garagem equip. '!E33)*(1-'A.IX.b. Deprec. garagem equip. '!F33))+('2.1.b Veículos'!D20*(1/'A.IX.b. Deprec. garagem equip. '!E34)*(1-'A.IX.b. Deprec. garagem equip. '!F34))+('2.1.b Veículos'!D21*(1/'A.IX.b. Deprec. garagem equip. '!E35)*(1-'A.IX.b. Deprec. garagem equip. '!F35)))</f>
        <v>33668.5</v>
      </c>
      <c r="J7" s="80"/>
      <c r="K7" s="14"/>
      <c r="L7" s="86" t="s">
        <v>23</v>
      </c>
      <c r="M7" s="87"/>
      <c r="P7" s="219"/>
    </row>
    <row r="8" spans="1:20" ht="15">
      <c r="D8" s="217" t="s">
        <v>451</v>
      </c>
      <c r="E8" s="217" t="s">
        <v>452</v>
      </c>
      <c r="F8" s="390"/>
      <c r="G8" s="387" t="s">
        <v>174</v>
      </c>
      <c r="H8" s="388">
        <f>IF('2.1.c Insumos'!F60=0,0,('2.1.c Insumos'!F61/(('2.1.c Insumos'!F60)*12)))</f>
        <v>0</v>
      </c>
      <c r="J8" s="81"/>
      <c r="K8" s="88"/>
      <c r="L8" s="88"/>
      <c r="M8" s="89"/>
      <c r="P8" s="219"/>
    </row>
    <row r="10" spans="1:20" ht="15">
      <c r="B10" s="223" t="s">
        <v>453</v>
      </c>
      <c r="C10" s="613" t="s">
        <v>454</v>
      </c>
      <c r="D10" s="613"/>
      <c r="E10" s="614"/>
      <c r="F10" s="383" t="s">
        <v>174</v>
      </c>
      <c r="G10" s="384"/>
      <c r="H10" s="391">
        <f>H11+H12+H13+H14+H15+H16</f>
        <v>328630.931568</v>
      </c>
      <c r="L10" s="379"/>
      <c r="R10" s="219"/>
      <c r="T10" s="227"/>
    </row>
    <row r="11" spans="1:20">
      <c r="D11" s="217" t="s">
        <v>455</v>
      </c>
      <c r="E11" s="217" t="s">
        <v>456</v>
      </c>
      <c r="F11" s="386"/>
      <c r="G11" s="387" t="s">
        <v>174</v>
      </c>
      <c r="H11" s="388">
        <f>'A.X.a. Remun. veículos '!G368</f>
        <v>311614.47556799999</v>
      </c>
    </row>
    <row r="12" spans="1:20">
      <c r="D12" s="217" t="s">
        <v>457</v>
      </c>
      <c r="E12" s="217" t="s">
        <v>458</v>
      </c>
      <c r="F12" s="389"/>
      <c r="G12" s="387" t="s">
        <v>174</v>
      </c>
      <c r="H12" s="388">
        <f>'A.X.b.  Remun. garagem equip.'!D20</f>
        <v>0</v>
      </c>
    </row>
    <row r="13" spans="1:20" ht="15">
      <c r="D13" s="217" t="s">
        <v>459</v>
      </c>
      <c r="E13" s="217" t="s">
        <v>460</v>
      </c>
      <c r="F13" s="389"/>
      <c r="G13" s="387" t="s">
        <v>174</v>
      </c>
      <c r="H13" s="388">
        <f>'2.1.c Insumos'!F63*'2.1. Custo Variável'!E7*('2.1.c Insumos'!F68/100)/12</f>
        <v>0</v>
      </c>
      <c r="O13" s="222"/>
    </row>
    <row r="14" spans="1:20">
      <c r="D14" s="217" t="s">
        <v>461</v>
      </c>
      <c r="E14" s="217" t="s">
        <v>462</v>
      </c>
      <c r="F14" s="389"/>
      <c r="G14" s="387" t="s">
        <v>174</v>
      </c>
      <c r="H14" s="388">
        <f>IF('2.1.c Insumos'!F78="",('A.X.c. Remun. Eq. Bilhet. ITS'!D9*('2.1.c Insumos'!F68/100)*'2.1.b Veículos'!D58*SUM('1.3 Frota Total'!C19:F25)/12),('A.X.c. Remun. Eq. Bilhet. ITS'!D7*('2.1.c Insumos'!F68/100)*'2.1.b Veículos'!D58*SUM('1.3 Frota Total'!C19:F25)/12))</f>
        <v>0</v>
      </c>
      <c r="P14" s="219"/>
    </row>
    <row r="15" spans="1:20">
      <c r="D15" s="217" t="s">
        <v>463</v>
      </c>
      <c r="E15" s="217" t="s">
        <v>464</v>
      </c>
      <c r="F15" s="389"/>
      <c r="G15" s="387" t="s">
        <v>174</v>
      </c>
      <c r="H15" s="388">
        <f>SUM('1.3 Frota Total'!C19:F25)*'2.1.c Insumos'!F31*('2.1.c Insumos'!F68/100)*'A.X.d. Remun. Vec. Apoio'!D7</f>
        <v>17016.455999999998</v>
      </c>
      <c r="P15" s="219"/>
    </row>
    <row r="16" spans="1:20">
      <c r="D16" s="217" t="s">
        <v>465</v>
      </c>
      <c r="E16" s="217" t="s">
        <v>466</v>
      </c>
      <c r="F16" s="390"/>
      <c r="G16" s="387" t="s">
        <v>174</v>
      </c>
      <c r="H16" s="388">
        <f>'2.1.c Insumos'!F61*('2.1.c Insumos'!F68/100)*'A.X.e. Remun. Infraes'!C7/12</f>
        <v>0</v>
      </c>
      <c r="P16" s="219"/>
    </row>
    <row r="18" spans="2:16">
      <c r="B18" s="223" t="s">
        <v>467</v>
      </c>
      <c r="C18" s="613" t="s">
        <v>468</v>
      </c>
      <c r="D18" s="613"/>
      <c r="E18" s="614"/>
      <c r="F18" s="383" t="s">
        <v>174</v>
      </c>
      <c r="G18" s="384"/>
      <c r="H18" s="385">
        <f>SUM(H19:H20)</f>
        <v>2396920.5118438276</v>
      </c>
    </row>
    <row r="19" spans="2:16" ht="15">
      <c r="D19" s="217" t="s">
        <v>469</v>
      </c>
      <c r="E19" s="217" t="s">
        <v>470</v>
      </c>
      <c r="F19" s="386"/>
      <c r="G19" s="387" t="s">
        <v>174</v>
      </c>
      <c r="H19" s="388">
        <f>(((('2.1.c Insumos'!F34*'2.1.c Insumos'!F42)+('2.1.c Insumos'!F35*'2.1.c Insumos'!F43)+('2.1.c Insumos'!F36*'2.1.c Insumos'!F44)+('2.1.c Insumos'!F37*'2.1.c Insumos'!F45))*((1+('2.1.c Insumos'!F50/100)))+(('2.1.c Insumos'!F38*'2.1.c Insumos'!F46)+('2.1.c Insumos'!F39*'2.1.c Insumos'!F47)+('2.1.c Insumos'!F40*'2.1.c Insumos'!F48)+('2.1.c Insumos'!F41*'2.1.c Insumos'!F49)))*'1.4 Indicadores'!E16)*12</f>
        <v>1460379.2797440002</v>
      </c>
      <c r="N19" s="228"/>
      <c r="P19" s="229"/>
    </row>
    <row r="20" spans="2:16">
      <c r="D20" s="217" t="s">
        <v>471</v>
      </c>
      <c r="E20" s="217" t="s">
        <v>472</v>
      </c>
      <c r="F20" s="390"/>
      <c r="G20" s="387" t="s">
        <v>174</v>
      </c>
      <c r="H20" s="388">
        <f>H19*('2.1.c Insumos'!F51/100)</f>
        <v>936541.23209982726</v>
      </c>
    </row>
    <row r="21" spans="2:16" ht="15">
      <c r="N21" s="229"/>
    </row>
    <row r="22" spans="2:16">
      <c r="B22" s="220" t="s">
        <v>473</v>
      </c>
      <c r="C22" s="613" t="s">
        <v>474</v>
      </c>
      <c r="D22" s="613"/>
      <c r="E22" s="614"/>
      <c r="F22" s="383" t="s">
        <v>174</v>
      </c>
      <c r="G22" s="384"/>
      <c r="H22" s="385">
        <f>SUM(H23:H27)</f>
        <v>151201.78</v>
      </c>
    </row>
    <row r="23" spans="2:16">
      <c r="D23" s="217" t="s">
        <v>475</v>
      </c>
      <c r="E23" s="217" t="s">
        <v>476</v>
      </c>
      <c r="F23" s="386"/>
      <c r="G23" s="387" t="s">
        <v>174</v>
      </c>
      <c r="H23" s="388">
        <f>'2.1.c Insumos'!F93*12</f>
        <v>60000</v>
      </c>
    </row>
    <row r="24" spans="2:16">
      <c r="D24" s="217" t="s">
        <v>477</v>
      </c>
      <c r="E24" s="217" t="s">
        <v>478</v>
      </c>
      <c r="F24" s="389"/>
      <c r="G24" s="387" t="s">
        <v>174</v>
      </c>
      <c r="H24" s="388">
        <f>('2.1.c Insumos'!F54+'2.1.c Insumos'!F55)*SUM('1.3 Frota Total'!C19:F25)</f>
        <v>1260</v>
      </c>
    </row>
    <row r="25" spans="2:16">
      <c r="D25" s="217" t="s">
        <v>479</v>
      </c>
      <c r="E25" s="217" t="s">
        <v>480</v>
      </c>
      <c r="F25" s="389"/>
      <c r="G25" s="387" t="s">
        <v>174</v>
      </c>
      <c r="H25" s="388">
        <f>'2.1.c Insumos'!F56*12</f>
        <v>24000</v>
      </c>
    </row>
    <row r="26" spans="2:16">
      <c r="D26" s="217" t="s">
        <v>481</v>
      </c>
      <c r="E26" s="217" t="s">
        <v>482</v>
      </c>
      <c r="F26" s="389"/>
      <c r="G26" s="387" t="s">
        <v>174</v>
      </c>
      <c r="H26" s="388">
        <f>'2.1.c Insumos'!F57</f>
        <v>65941.78</v>
      </c>
    </row>
    <row r="27" spans="2:16">
      <c r="D27" s="217" t="s">
        <v>483</v>
      </c>
      <c r="E27" s="217" t="s">
        <v>484</v>
      </c>
      <c r="F27" s="390"/>
      <c r="G27" s="387" t="s">
        <v>174</v>
      </c>
      <c r="H27" s="388">
        <f>'2.1.c Insumos'!F83</f>
        <v>0</v>
      </c>
    </row>
    <row r="29" spans="2:16" s="216" customFormat="1"/>
    <row r="30" spans="2:16">
      <c r="B30" s="223" t="s">
        <v>485</v>
      </c>
      <c r="C30" s="613" t="s">
        <v>486</v>
      </c>
      <c r="D30" s="613"/>
      <c r="E30" s="614"/>
      <c r="F30" s="392" t="s">
        <v>174</v>
      </c>
      <c r="G30" s="384"/>
      <c r="H30" s="385">
        <f>(1/12)*(('2.1.c Insumos'!F84*SUM('1.3 Frota Total'!C19:F25))+('2.1.c Insumos'!F85*'2.1.c Insumos'!F86))</f>
        <v>0</v>
      </c>
    </row>
    <row r="31" spans="2:16">
      <c r="B31" s="223" t="s">
        <v>487</v>
      </c>
      <c r="C31" s="613" t="s">
        <v>488</v>
      </c>
      <c r="D31" s="613"/>
      <c r="E31" s="614"/>
      <c r="F31" s="392" t="s">
        <v>174</v>
      </c>
      <c r="G31" s="384"/>
      <c r="H31" s="385">
        <f>'2.1.c Insumos'!F87</f>
        <v>0</v>
      </c>
    </row>
    <row r="32" spans="2:16" s="216" customFormat="1">
      <c r="B32" s="225" t="s">
        <v>489</v>
      </c>
      <c r="C32" s="393" t="s">
        <v>490</v>
      </c>
      <c r="D32" s="394"/>
      <c r="E32" s="394"/>
      <c r="F32" s="392" t="s">
        <v>174</v>
      </c>
      <c r="G32" s="384"/>
      <c r="H32" s="385">
        <f>'2.1.c Insumos'!F88</f>
        <v>0</v>
      </c>
    </row>
    <row r="36" spans="2:4">
      <c r="B36" s="225"/>
      <c r="C36" s="226"/>
      <c r="D36" s="226"/>
    </row>
    <row r="64" spans="12:12" ht="15">
      <c r="L64" s="96"/>
    </row>
  </sheetData>
  <sheetProtection algorithmName="SHA-512" hashValue="cMzQEqwS5FNzSSCn4OyaLTGKfMufKBeTs/7sSom/KUZJNxIRcPGypeAdIj9Yq6h6vka8JDHzrslL1m0JNAVYpw==" saltValue="MMn0M312baOdTUaI8gBgAA==" spinCount="100000" sheet="1" objects="1" scenarios="1"/>
  <mergeCells count="8">
    <mergeCell ref="C31:E31"/>
    <mergeCell ref="B1:E1"/>
    <mergeCell ref="C3:E3"/>
    <mergeCell ref="J3:M3"/>
    <mergeCell ref="C10:E10"/>
    <mergeCell ref="C18:E18"/>
    <mergeCell ref="C22:E22"/>
    <mergeCell ref="C30:E30"/>
  </mergeCells>
  <pageMargins left="0.511811024" right="0.511811024" top="0.78740157499999996" bottom="0.78740157499999996" header="0.31496062000000002" footer="0.31496062000000002"/>
  <pageSetup paperSize="9"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tabColor theme="4" tint="0.39994506668294322"/>
    <pageSetUpPr fitToPage="1"/>
  </sheetPr>
  <dimension ref="A1:M53"/>
  <sheetViews>
    <sheetView workbookViewId="0">
      <selection activeCell="G12" sqref="G12"/>
    </sheetView>
  </sheetViews>
  <sheetFormatPr defaultColWidth="11.42578125" defaultRowHeight="12.75"/>
  <cols>
    <col min="1" max="1" width="5.28515625" style="1" customWidth="1"/>
    <col min="2" max="2" width="6.140625" style="217" customWidth="1"/>
    <col min="3" max="3" width="3.7109375" style="217" customWidth="1"/>
    <col min="4" max="4" width="7.85546875" style="217" customWidth="1"/>
    <col min="5" max="5" width="53.7109375" style="217" customWidth="1"/>
    <col min="6" max="7" width="3.28515625" style="218" customWidth="1"/>
    <col min="8" max="8" width="16.42578125" style="219" customWidth="1"/>
    <col min="9" max="9" width="11.42578125" style="1" customWidth="1"/>
    <col min="10" max="10" width="1.7109375" style="1" customWidth="1"/>
    <col min="11" max="11" width="11.42578125" style="1" customWidth="1"/>
    <col min="12" max="12" width="38.7109375" style="1" customWidth="1"/>
    <col min="13" max="13" width="1.28515625" style="1" customWidth="1"/>
    <col min="14" max="256" width="11.42578125" style="1"/>
    <col min="257" max="257" width="5.28515625" style="1" customWidth="1"/>
    <col min="258" max="258" width="6.140625" style="1" customWidth="1"/>
    <col min="259" max="259" width="3.7109375" style="1" customWidth="1"/>
    <col min="260" max="260" width="7.85546875" style="1" customWidth="1"/>
    <col min="261" max="261" width="53.7109375" style="1" customWidth="1"/>
    <col min="262" max="263" width="3.28515625" style="1" customWidth="1"/>
    <col min="264" max="264" width="16.42578125" style="1" customWidth="1"/>
    <col min="265" max="265" width="11.42578125" style="1"/>
    <col min="266" max="266" width="1.7109375" style="1" customWidth="1"/>
    <col min="267" max="267" width="11.42578125" style="1"/>
    <col min="268" max="268" width="38.7109375" style="1" customWidth="1"/>
    <col min="269" max="269" width="1.28515625" style="1" customWidth="1"/>
    <col min="270" max="512" width="11.42578125" style="1"/>
    <col min="513" max="513" width="5.28515625" style="1" customWidth="1"/>
    <col min="514" max="514" width="6.140625" style="1" customWidth="1"/>
    <col min="515" max="515" width="3.7109375" style="1" customWidth="1"/>
    <col min="516" max="516" width="7.85546875" style="1" customWidth="1"/>
    <col min="517" max="517" width="53.7109375" style="1" customWidth="1"/>
    <col min="518" max="519" width="3.28515625" style="1" customWidth="1"/>
    <col min="520" max="520" width="16.42578125" style="1" customWidth="1"/>
    <col min="521" max="521" width="11.42578125" style="1"/>
    <col min="522" max="522" width="1.7109375" style="1" customWidth="1"/>
    <col min="523" max="523" width="11.42578125" style="1"/>
    <col min="524" max="524" width="38.7109375" style="1" customWidth="1"/>
    <col min="525" max="525" width="1.28515625" style="1" customWidth="1"/>
    <col min="526" max="768" width="11.42578125" style="1"/>
    <col min="769" max="769" width="5.28515625" style="1" customWidth="1"/>
    <col min="770" max="770" width="6.140625" style="1" customWidth="1"/>
    <col min="771" max="771" width="3.7109375" style="1" customWidth="1"/>
    <col min="772" max="772" width="7.85546875" style="1" customWidth="1"/>
    <col min="773" max="773" width="53.7109375" style="1" customWidth="1"/>
    <col min="774" max="775" width="3.28515625" style="1" customWidth="1"/>
    <col min="776" max="776" width="16.42578125" style="1" customWidth="1"/>
    <col min="777" max="777" width="11.42578125" style="1"/>
    <col min="778" max="778" width="1.7109375" style="1" customWidth="1"/>
    <col min="779" max="779" width="11.42578125" style="1"/>
    <col min="780" max="780" width="38.7109375" style="1" customWidth="1"/>
    <col min="781" max="781" width="1.28515625" style="1" customWidth="1"/>
    <col min="782" max="1024" width="11.42578125" style="1"/>
    <col min="1025" max="1025" width="5.28515625" style="1" customWidth="1"/>
    <col min="1026" max="1026" width="6.140625" style="1" customWidth="1"/>
    <col min="1027" max="1027" width="3.7109375" style="1" customWidth="1"/>
    <col min="1028" max="1028" width="7.85546875" style="1" customWidth="1"/>
    <col min="1029" max="1029" width="53.7109375" style="1" customWidth="1"/>
    <col min="1030" max="1031" width="3.28515625" style="1" customWidth="1"/>
    <col min="1032" max="1032" width="16.42578125" style="1" customWidth="1"/>
    <col min="1033" max="1033" width="11.42578125" style="1"/>
    <col min="1034" max="1034" width="1.7109375" style="1" customWidth="1"/>
    <col min="1035" max="1035" width="11.42578125" style="1"/>
    <col min="1036" max="1036" width="38.7109375" style="1" customWidth="1"/>
    <col min="1037" max="1037" width="1.28515625" style="1" customWidth="1"/>
    <col min="1038" max="1280" width="11.42578125" style="1"/>
    <col min="1281" max="1281" width="5.28515625" style="1" customWidth="1"/>
    <col min="1282" max="1282" width="6.140625" style="1" customWidth="1"/>
    <col min="1283" max="1283" width="3.7109375" style="1" customWidth="1"/>
    <col min="1284" max="1284" width="7.85546875" style="1" customWidth="1"/>
    <col min="1285" max="1285" width="53.7109375" style="1" customWidth="1"/>
    <col min="1286" max="1287" width="3.28515625" style="1" customWidth="1"/>
    <col min="1288" max="1288" width="16.42578125" style="1" customWidth="1"/>
    <col min="1289" max="1289" width="11.42578125" style="1"/>
    <col min="1290" max="1290" width="1.7109375" style="1" customWidth="1"/>
    <col min="1291" max="1291" width="11.42578125" style="1"/>
    <col min="1292" max="1292" width="38.7109375" style="1" customWidth="1"/>
    <col min="1293" max="1293" width="1.28515625" style="1" customWidth="1"/>
    <col min="1294" max="1536" width="11.42578125" style="1"/>
    <col min="1537" max="1537" width="5.28515625" style="1" customWidth="1"/>
    <col min="1538" max="1538" width="6.140625" style="1" customWidth="1"/>
    <col min="1539" max="1539" width="3.7109375" style="1" customWidth="1"/>
    <col min="1540" max="1540" width="7.85546875" style="1" customWidth="1"/>
    <col min="1541" max="1541" width="53.7109375" style="1" customWidth="1"/>
    <col min="1542" max="1543" width="3.28515625" style="1" customWidth="1"/>
    <col min="1544" max="1544" width="16.42578125" style="1" customWidth="1"/>
    <col min="1545" max="1545" width="11.42578125" style="1"/>
    <col min="1546" max="1546" width="1.7109375" style="1" customWidth="1"/>
    <col min="1547" max="1547" width="11.42578125" style="1"/>
    <col min="1548" max="1548" width="38.7109375" style="1" customWidth="1"/>
    <col min="1549" max="1549" width="1.28515625" style="1" customWidth="1"/>
    <col min="1550" max="1792" width="11.42578125" style="1"/>
    <col min="1793" max="1793" width="5.28515625" style="1" customWidth="1"/>
    <col min="1794" max="1794" width="6.140625" style="1" customWidth="1"/>
    <col min="1795" max="1795" width="3.7109375" style="1" customWidth="1"/>
    <col min="1796" max="1796" width="7.85546875" style="1" customWidth="1"/>
    <col min="1797" max="1797" width="53.7109375" style="1" customWidth="1"/>
    <col min="1798" max="1799" width="3.28515625" style="1" customWidth="1"/>
    <col min="1800" max="1800" width="16.42578125" style="1" customWidth="1"/>
    <col min="1801" max="1801" width="11.42578125" style="1"/>
    <col min="1802" max="1802" width="1.7109375" style="1" customWidth="1"/>
    <col min="1803" max="1803" width="11.42578125" style="1"/>
    <col min="1804" max="1804" width="38.7109375" style="1" customWidth="1"/>
    <col min="1805" max="1805" width="1.28515625" style="1" customWidth="1"/>
    <col min="1806" max="2048" width="11.42578125" style="1"/>
    <col min="2049" max="2049" width="5.28515625" style="1" customWidth="1"/>
    <col min="2050" max="2050" width="6.140625" style="1" customWidth="1"/>
    <col min="2051" max="2051" width="3.7109375" style="1" customWidth="1"/>
    <col min="2052" max="2052" width="7.85546875" style="1" customWidth="1"/>
    <col min="2053" max="2053" width="53.7109375" style="1" customWidth="1"/>
    <col min="2054" max="2055" width="3.28515625" style="1" customWidth="1"/>
    <col min="2056" max="2056" width="16.42578125" style="1" customWidth="1"/>
    <col min="2057" max="2057" width="11.42578125" style="1"/>
    <col min="2058" max="2058" width="1.7109375" style="1" customWidth="1"/>
    <col min="2059" max="2059" width="11.42578125" style="1"/>
    <col min="2060" max="2060" width="38.7109375" style="1" customWidth="1"/>
    <col min="2061" max="2061" width="1.28515625" style="1" customWidth="1"/>
    <col min="2062" max="2304" width="11.42578125" style="1"/>
    <col min="2305" max="2305" width="5.28515625" style="1" customWidth="1"/>
    <col min="2306" max="2306" width="6.140625" style="1" customWidth="1"/>
    <col min="2307" max="2307" width="3.7109375" style="1" customWidth="1"/>
    <col min="2308" max="2308" width="7.85546875" style="1" customWidth="1"/>
    <col min="2309" max="2309" width="53.7109375" style="1" customWidth="1"/>
    <col min="2310" max="2311" width="3.28515625" style="1" customWidth="1"/>
    <col min="2312" max="2312" width="16.42578125" style="1" customWidth="1"/>
    <col min="2313" max="2313" width="11.42578125" style="1"/>
    <col min="2314" max="2314" width="1.7109375" style="1" customWidth="1"/>
    <col min="2315" max="2315" width="11.42578125" style="1"/>
    <col min="2316" max="2316" width="38.7109375" style="1" customWidth="1"/>
    <col min="2317" max="2317" width="1.28515625" style="1" customWidth="1"/>
    <col min="2318" max="2560" width="11.42578125" style="1"/>
    <col min="2561" max="2561" width="5.28515625" style="1" customWidth="1"/>
    <col min="2562" max="2562" width="6.140625" style="1" customWidth="1"/>
    <col min="2563" max="2563" width="3.7109375" style="1" customWidth="1"/>
    <col min="2564" max="2564" width="7.85546875" style="1" customWidth="1"/>
    <col min="2565" max="2565" width="53.7109375" style="1" customWidth="1"/>
    <col min="2566" max="2567" width="3.28515625" style="1" customWidth="1"/>
    <col min="2568" max="2568" width="16.42578125" style="1" customWidth="1"/>
    <col min="2569" max="2569" width="11.42578125" style="1"/>
    <col min="2570" max="2570" width="1.7109375" style="1" customWidth="1"/>
    <col min="2571" max="2571" width="11.42578125" style="1"/>
    <col min="2572" max="2572" width="38.7109375" style="1" customWidth="1"/>
    <col min="2573" max="2573" width="1.28515625" style="1" customWidth="1"/>
    <col min="2574" max="2816" width="11.42578125" style="1"/>
    <col min="2817" max="2817" width="5.28515625" style="1" customWidth="1"/>
    <col min="2818" max="2818" width="6.140625" style="1" customWidth="1"/>
    <col min="2819" max="2819" width="3.7109375" style="1" customWidth="1"/>
    <col min="2820" max="2820" width="7.85546875" style="1" customWidth="1"/>
    <col min="2821" max="2821" width="53.7109375" style="1" customWidth="1"/>
    <col min="2822" max="2823" width="3.28515625" style="1" customWidth="1"/>
    <col min="2824" max="2824" width="16.42578125" style="1" customWidth="1"/>
    <col min="2825" max="2825" width="11.42578125" style="1"/>
    <col min="2826" max="2826" width="1.7109375" style="1" customWidth="1"/>
    <col min="2827" max="2827" width="11.42578125" style="1"/>
    <col min="2828" max="2828" width="38.7109375" style="1" customWidth="1"/>
    <col min="2829" max="2829" width="1.28515625" style="1" customWidth="1"/>
    <col min="2830" max="3072" width="11.42578125" style="1"/>
    <col min="3073" max="3073" width="5.28515625" style="1" customWidth="1"/>
    <col min="3074" max="3074" width="6.140625" style="1" customWidth="1"/>
    <col min="3075" max="3075" width="3.7109375" style="1" customWidth="1"/>
    <col min="3076" max="3076" width="7.85546875" style="1" customWidth="1"/>
    <col min="3077" max="3077" width="53.7109375" style="1" customWidth="1"/>
    <col min="3078" max="3079" width="3.28515625" style="1" customWidth="1"/>
    <col min="3080" max="3080" width="16.42578125" style="1" customWidth="1"/>
    <col min="3081" max="3081" width="11.42578125" style="1"/>
    <col min="3082" max="3082" width="1.7109375" style="1" customWidth="1"/>
    <col min="3083" max="3083" width="11.42578125" style="1"/>
    <col min="3084" max="3084" width="38.7109375" style="1" customWidth="1"/>
    <col min="3085" max="3085" width="1.28515625" style="1" customWidth="1"/>
    <col min="3086" max="3328" width="11.42578125" style="1"/>
    <col min="3329" max="3329" width="5.28515625" style="1" customWidth="1"/>
    <col min="3330" max="3330" width="6.140625" style="1" customWidth="1"/>
    <col min="3331" max="3331" width="3.7109375" style="1" customWidth="1"/>
    <col min="3332" max="3332" width="7.85546875" style="1" customWidth="1"/>
    <col min="3333" max="3333" width="53.7109375" style="1" customWidth="1"/>
    <col min="3334" max="3335" width="3.28515625" style="1" customWidth="1"/>
    <col min="3336" max="3336" width="16.42578125" style="1" customWidth="1"/>
    <col min="3337" max="3337" width="11.42578125" style="1"/>
    <col min="3338" max="3338" width="1.7109375" style="1" customWidth="1"/>
    <col min="3339" max="3339" width="11.42578125" style="1"/>
    <col min="3340" max="3340" width="38.7109375" style="1" customWidth="1"/>
    <col min="3341" max="3341" width="1.28515625" style="1" customWidth="1"/>
    <col min="3342" max="3584" width="11.42578125" style="1"/>
    <col min="3585" max="3585" width="5.28515625" style="1" customWidth="1"/>
    <col min="3586" max="3586" width="6.140625" style="1" customWidth="1"/>
    <col min="3587" max="3587" width="3.7109375" style="1" customWidth="1"/>
    <col min="3588" max="3588" width="7.85546875" style="1" customWidth="1"/>
    <col min="3589" max="3589" width="53.7109375" style="1" customWidth="1"/>
    <col min="3590" max="3591" width="3.28515625" style="1" customWidth="1"/>
    <col min="3592" max="3592" width="16.42578125" style="1" customWidth="1"/>
    <col min="3593" max="3593" width="11.42578125" style="1"/>
    <col min="3594" max="3594" width="1.7109375" style="1" customWidth="1"/>
    <col min="3595" max="3595" width="11.42578125" style="1"/>
    <col min="3596" max="3596" width="38.7109375" style="1" customWidth="1"/>
    <col min="3597" max="3597" width="1.28515625" style="1" customWidth="1"/>
    <col min="3598" max="3840" width="11.42578125" style="1"/>
    <col min="3841" max="3841" width="5.28515625" style="1" customWidth="1"/>
    <col min="3842" max="3842" width="6.140625" style="1" customWidth="1"/>
    <col min="3843" max="3843" width="3.7109375" style="1" customWidth="1"/>
    <col min="3844" max="3844" width="7.85546875" style="1" customWidth="1"/>
    <col min="3845" max="3845" width="53.7109375" style="1" customWidth="1"/>
    <col min="3846" max="3847" width="3.28515625" style="1" customWidth="1"/>
    <col min="3848" max="3848" width="16.42578125" style="1" customWidth="1"/>
    <col min="3849" max="3849" width="11.42578125" style="1"/>
    <col min="3850" max="3850" width="1.7109375" style="1" customWidth="1"/>
    <col min="3851" max="3851" width="11.42578125" style="1"/>
    <col min="3852" max="3852" width="38.7109375" style="1" customWidth="1"/>
    <col min="3853" max="3853" width="1.28515625" style="1" customWidth="1"/>
    <col min="3854" max="4096" width="11.42578125" style="1"/>
    <col min="4097" max="4097" width="5.28515625" style="1" customWidth="1"/>
    <col min="4098" max="4098" width="6.140625" style="1" customWidth="1"/>
    <col min="4099" max="4099" width="3.7109375" style="1" customWidth="1"/>
    <col min="4100" max="4100" width="7.85546875" style="1" customWidth="1"/>
    <col min="4101" max="4101" width="53.7109375" style="1" customWidth="1"/>
    <col min="4102" max="4103" width="3.28515625" style="1" customWidth="1"/>
    <col min="4104" max="4104" width="16.42578125" style="1" customWidth="1"/>
    <col min="4105" max="4105" width="11.42578125" style="1"/>
    <col min="4106" max="4106" width="1.7109375" style="1" customWidth="1"/>
    <col min="4107" max="4107" width="11.42578125" style="1"/>
    <col min="4108" max="4108" width="38.7109375" style="1" customWidth="1"/>
    <col min="4109" max="4109" width="1.28515625" style="1" customWidth="1"/>
    <col min="4110" max="4352" width="11.42578125" style="1"/>
    <col min="4353" max="4353" width="5.28515625" style="1" customWidth="1"/>
    <col min="4354" max="4354" width="6.140625" style="1" customWidth="1"/>
    <col min="4355" max="4355" width="3.7109375" style="1" customWidth="1"/>
    <col min="4356" max="4356" width="7.85546875" style="1" customWidth="1"/>
    <col min="4357" max="4357" width="53.7109375" style="1" customWidth="1"/>
    <col min="4358" max="4359" width="3.28515625" style="1" customWidth="1"/>
    <col min="4360" max="4360" width="16.42578125" style="1" customWidth="1"/>
    <col min="4361" max="4361" width="11.42578125" style="1"/>
    <col min="4362" max="4362" width="1.7109375" style="1" customWidth="1"/>
    <col min="4363" max="4363" width="11.42578125" style="1"/>
    <col min="4364" max="4364" width="38.7109375" style="1" customWidth="1"/>
    <col min="4365" max="4365" width="1.28515625" style="1" customWidth="1"/>
    <col min="4366" max="4608" width="11.42578125" style="1"/>
    <col min="4609" max="4609" width="5.28515625" style="1" customWidth="1"/>
    <col min="4610" max="4610" width="6.140625" style="1" customWidth="1"/>
    <col min="4611" max="4611" width="3.7109375" style="1" customWidth="1"/>
    <col min="4612" max="4612" width="7.85546875" style="1" customWidth="1"/>
    <col min="4613" max="4613" width="53.7109375" style="1" customWidth="1"/>
    <col min="4614" max="4615" width="3.28515625" style="1" customWidth="1"/>
    <col min="4616" max="4616" width="16.42578125" style="1" customWidth="1"/>
    <col min="4617" max="4617" width="11.42578125" style="1"/>
    <col min="4618" max="4618" width="1.7109375" style="1" customWidth="1"/>
    <col min="4619" max="4619" width="11.42578125" style="1"/>
    <col min="4620" max="4620" width="38.7109375" style="1" customWidth="1"/>
    <col min="4621" max="4621" width="1.28515625" style="1" customWidth="1"/>
    <col min="4622" max="4864" width="11.42578125" style="1"/>
    <col min="4865" max="4865" width="5.28515625" style="1" customWidth="1"/>
    <col min="4866" max="4866" width="6.140625" style="1" customWidth="1"/>
    <col min="4867" max="4867" width="3.7109375" style="1" customWidth="1"/>
    <col min="4868" max="4868" width="7.85546875" style="1" customWidth="1"/>
    <col min="4869" max="4869" width="53.7109375" style="1" customWidth="1"/>
    <col min="4870" max="4871" width="3.28515625" style="1" customWidth="1"/>
    <col min="4872" max="4872" width="16.42578125" style="1" customWidth="1"/>
    <col min="4873" max="4873" width="11.42578125" style="1"/>
    <col min="4874" max="4874" width="1.7109375" style="1" customWidth="1"/>
    <col min="4875" max="4875" width="11.42578125" style="1"/>
    <col min="4876" max="4876" width="38.7109375" style="1" customWidth="1"/>
    <col min="4877" max="4877" width="1.28515625" style="1" customWidth="1"/>
    <col min="4878" max="5120" width="11.42578125" style="1"/>
    <col min="5121" max="5121" width="5.28515625" style="1" customWidth="1"/>
    <col min="5122" max="5122" width="6.140625" style="1" customWidth="1"/>
    <col min="5123" max="5123" width="3.7109375" style="1" customWidth="1"/>
    <col min="5124" max="5124" width="7.85546875" style="1" customWidth="1"/>
    <col min="5125" max="5125" width="53.7109375" style="1" customWidth="1"/>
    <col min="5126" max="5127" width="3.28515625" style="1" customWidth="1"/>
    <col min="5128" max="5128" width="16.42578125" style="1" customWidth="1"/>
    <col min="5129" max="5129" width="11.42578125" style="1"/>
    <col min="5130" max="5130" width="1.7109375" style="1" customWidth="1"/>
    <col min="5131" max="5131" width="11.42578125" style="1"/>
    <col min="5132" max="5132" width="38.7109375" style="1" customWidth="1"/>
    <col min="5133" max="5133" width="1.28515625" style="1" customWidth="1"/>
    <col min="5134" max="5376" width="11.42578125" style="1"/>
    <col min="5377" max="5377" width="5.28515625" style="1" customWidth="1"/>
    <col min="5378" max="5378" width="6.140625" style="1" customWidth="1"/>
    <col min="5379" max="5379" width="3.7109375" style="1" customWidth="1"/>
    <col min="5380" max="5380" width="7.85546875" style="1" customWidth="1"/>
    <col min="5381" max="5381" width="53.7109375" style="1" customWidth="1"/>
    <col min="5382" max="5383" width="3.28515625" style="1" customWidth="1"/>
    <col min="5384" max="5384" width="16.42578125" style="1" customWidth="1"/>
    <col min="5385" max="5385" width="11.42578125" style="1"/>
    <col min="5386" max="5386" width="1.7109375" style="1" customWidth="1"/>
    <col min="5387" max="5387" width="11.42578125" style="1"/>
    <col min="5388" max="5388" width="38.7109375" style="1" customWidth="1"/>
    <col min="5389" max="5389" width="1.28515625" style="1" customWidth="1"/>
    <col min="5390" max="5632" width="11.42578125" style="1"/>
    <col min="5633" max="5633" width="5.28515625" style="1" customWidth="1"/>
    <col min="5634" max="5634" width="6.140625" style="1" customWidth="1"/>
    <col min="5635" max="5635" width="3.7109375" style="1" customWidth="1"/>
    <col min="5636" max="5636" width="7.85546875" style="1" customWidth="1"/>
    <col min="5637" max="5637" width="53.7109375" style="1" customWidth="1"/>
    <col min="5638" max="5639" width="3.28515625" style="1" customWidth="1"/>
    <col min="5640" max="5640" width="16.42578125" style="1" customWidth="1"/>
    <col min="5641" max="5641" width="11.42578125" style="1"/>
    <col min="5642" max="5642" width="1.7109375" style="1" customWidth="1"/>
    <col min="5643" max="5643" width="11.42578125" style="1"/>
    <col min="5644" max="5644" width="38.7109375" style="1" customWidth="1"/>
    <col min="5645" max="5645" width="1.28515625" style="1" customWidth="1"/>
    <col min="5646" max="5888" width="11.42578125" style="1"/>
    <col min="5889" max="5889" width="5.28515625" style="1" customWidth="1"/>
    <col min="5890" max="5890" width="6.140625" style="1" customWidth="1"/>
    <col min="5891" max="5891" width="3.7109375" style="1" customWidth="1"/>
    <col min="5892" max="5892" width="7.85546875" style="1" customWidth="1"/>
    <col min="5893" max="5893" width="53.7109375" style="1" customWidth="1"/>
    <col min="5894" max="5895" width="3.28515625" style="1" customWidth="1"/>
    <col min="5896" max="5896" width="16.42578125" style="1" customWidth="1"/>
    <col min="5897" max="5897" width="11.42578125" style="1"/>
    <col min="5898" max="5898" width="1.7109375" style="1" customWidth="1"/>
    <col min="5899" max="5899" width="11.42578125" style="1"/>
    <col min="5900" max="5900" width="38.7109375" style="1" customWidth="1"/>
    <col min="5901" max="5901" width="1.28515625" style="1" customWidth="1"/>
    <col min="5902" max="6144" width="11.42578125" style="1"/>
    <col min="6145" max="6145" width="5.28515625" style="1" customWidth="1"/>
    <col min="6146" max="6146" width="6.140625" style="1" customWidth="1"/>
    <col min="6147" max="6147" width="3.7109375" style="1" customWidth="1"/>
    <col min="6148" max="6148" width="7.85546875" style="1" customWidth="1"/>
    <col min="6149" max="6149" width="53.7109375" style="1" customWidth="1"/>
    <col min="6150" max="6151" width="3.28515625" style="1" customWidth="1"/>
    <col min="6152" max="6152" width="16.42578125" style="1" customWidth="1"/>
    <col min="6153" max="6153" width="11.42578125" style="1"/>
    <col min="6154" max="6154" width="1.7109375" style="1" customWidth="1"/>
    <col min="6155" max="6155" width="11.42578125" style="1"/>
    <col min="6156" max="6156" width="38.7109375" style="1" customWidth="1"/>
    <col min="6157" max="6157" width="1.28515625" style="1" customWidth="1"/>
    <col min="6158" max="6400" width="11.42578125" style="1"/>
    <col min="6401" max="6401" width="5.28515625" style="1" customWidth="1"/>
    <col min="6402" max="6402" width="6.140625" style="1" customWidth="1"/>
    <col min="6403" max="6403" width="3.7109375" style="1" customWidth="1"/>
    <col min="6404" max="6404" width="7.85546875" style="1" customWidth="1"/>
    <col min="6405" max="6405" width="53.7109375" style="1" customWidth="1"/>
    <col min="6406" max="6407" width="3.28515625" style="1" customWidth="1"/>
    <col min="6408" max="6408" width="16.42578125" style="1" customWidth="1"/>
    <col min="6409" max="6409" width="11.42578125" style="1"/>
    <col min="6410" max="6410" width="1.7109375" style="1" customWidth="1"/>
    <col min="6411" max="6411" width="11.42578125" style="1"/>
    <col min="6412" max="6412" width="38.7109375" style="1" customWidth="1"/>
    <col min="6413" max="6413" width="1.28515625" style="1" customWidth="1"/>
    <col min="6414" max="6656" width="11.42578125" style="1"/>
    <col min="6657" max="6657" width="5.28515625" style="1" customWidth="1"/>
    <col min="6658" max="6658" width="6.140625" style="1" customWidth="1"/>
    <col min="6659" max="6659" width="3.7109375" style="1" customWidth="1"/>
    <col min="6660" max="6660" width="7.85546875" style="1" customWidth="1"/>
    <col min="6661" max="6661" width="53.7109375" style="1" customWidth="1"/>
    <col min="6662" max="6663" width="3.28515625" style="1" customWidth="1"/>
    <col min="6664" max="6664" width="16.42578125" style="1" customWidth="1"/>
    <col min="6665" max="6665" width="11.42578125" style="1"/>
    <col min="6666" max="6666" width="1.7109375" style="1" customWidth="1"/>
    <col min="6667" max="6667" width="11.42578125" style="1"/>
    <col min="6668" max="6668" width="38.7109375" style="1" customWidth="1"/>
    <col min="6669" max="6669" width="1.28515625" style="1" customWidth="1"/>
    <col min="6670" max="6912" width="11.42578125" style="1"/>
    <col min="6913" max="6913" width="5.28515625" style="1" customWidth="1"/>
    <col min="6914" max="6914" width="6.140625" style="1" customWidth="1"/>
    <col min="6915" max="6915" width="3.7109375" style="1" customWidth="1"/>
    <col min="6916" max="6916" width="7.85546875" style="1" customWidth="1"/>
    <col min="6917" max="6917" width="53.7109375" style="1" customWidth="1"/>
    <col min="6918" max="6919" width="3.28515625" style="1" customWidth="1"/>
    <col min="6920" max="6920" width="16.42578125" style="1" customWidth="1"/>
    <col min="6921" max="6921" width="11.42578125" style="1"/>
    <col min="6922" max="6922" width="1.7109375" style="1" customWidth="1"/>
    <col min="6923" max="6923" width="11.42578125" style="1"/>
    <col min="6924" max="6924" width="38.7109375" style="1" customWidth="1"/>
    <col min="6925" max="6925" width="1.28515625" style="1" customWidth="1"/>
    <col min="6926" max="7168" width="11.42578125" style="1"/>
    <col min="7169" max="7169" width="5.28515625" style="1" customWidth="1"/>
    <col min="7170" max="7170" width="6.140625" style="1" customWidth="1"/>
    <col min="7171" max="7171" width="3.7109375" style="1" customWidth="1"/>
    <col min="7172" max="7172" width="7.85546875" style="1" customWidth="1"/>
    <col min="7173" max="7173" width="53.7109375" style="1" customWidth="1"/>
    <col min="7174" max="7175" width="3.28515625" style="1" customWidth="1"/>
    <col min="7176" max="7176" width="16.42578125" style="1" customWidth="1"/>
    <col min="7177" max="7177" width="11.42578125" style="1"/>
    <col min="7178" max="7178" width="1.7109375" style="1" customWidth="1"/>
    <col min="7179" max="7179" width="11.42578125" style="1"/>
    <col min="7180" max="7180" width="38.7109375" style="1" customWidth="1"/>
    <col min="7181" max="7181" width="1.28515625" style="1" customWidth="1"/>
    <col min="7182" max="7424" width="11.42578125" style="1"/>
    <col min="7425" max="7425" width="5.28515625" style="1" customWidth="1"/>
    <col min="7426" max="7426" width="6.140625" style="1" customWidth="1"/>
    <col min="7427" max="7427" width="3.7109375" style="1" customWidth="1"/>
    <col min="7428" max="7428" width="7.85546875" style="1" customWidth="1"/>
    <col min="7429" max="7429" width="53.7109375" style="1" customWidth="1"/>
    <col min="7430" max="7431" width="3.28515625" style="1" customWidth="1"/>
    <col min="7432" max="7432" width="16.42578125" style="1" customWidth="1"/>
    <col min="7433" max="7433" width="11.42578125" style="1"/>
    <col min="7434" max="7434" width="1.7109375" style="1" customWidth="1"/>
    <col min="7435" max="7435" width="11.42578125" style="1"/>
    <col min="7436" max="7436" width="38.7109375" style="1" customWidth="1"/>
    <col min="7437" max="7437" width="1.28515625" style="1" customWidth="1"/>
    <col min="7438" max="7680" width="11.42578125" style="1"/>
    <col min="7681" max="7681" width="5.28515625" style="1" customWidth="1"/>
    <col min="7682" max="7682" width="6.140625" style="1" customWidth="1"/>
    <col min="7683" max="7683" width="3.7109375" style="1" customWidth="1"/>
    <col min="7684" max="7684" width="7.85546875" style="1" customWidth="1"/>
    <col min="7685" max="7685" width="53.7109375" style="1" customWidth="1"/>
    <col min="7686" max="7687" width="3.28515625" style="1" customWidth="1"/>
    <col min="7688" max="7688" width="16.42578125" style="1" customWidth="1"/>
    <col min="7689" max="7689" width="11.42578125" style="1"/>
    <col min="7690" max="7690" width="1.7109375" style="1" customWidth="1"/>
    <col min="7691" max="7691" width="11.42578125" style="1"/>
    <col min="7692" max="7692" width="38.7109375" style="1" customWidth="1"/>
    <col min="7693" max="7693" width="1.28515625" style="1" customWidth="1"/>
    <col min="7694" max="7936" width="11.42578125" style="1"/>
    <col min="7937" max="7937" width="5.28515625" style="1" customWidth="1"/>
    <col min="7938" max="7938" width="6.140625" style="1" customWidth="1"/>
    <col min="7939" max="7939" width="3.7109375" style="1" customWidth="1"/>
    <col min="7940" max="7940" width="7.85546875" style="1" customWidth="1"/>
    <col min="7941" max="7941" width="53.7109375" style="1" customWidth="1"/>
    <col min="7942" max="7943" width="3.28515625" style="1" customWidth="1"/>
    <col min="7944" max="7944" width="16.42578125" style="1" customWidth="1"/>
    <col min="7945" max="7945" width="11.42578125" style="1"/>
    <col min="7946" max="7946" width="1.7109375" style="1" customWidth="1"/>
    <col min="7947" max="7947" width="11.42578125" style="1"/>
    <col min="7948" max="7948" width="38.7109375" style="1" customWidth="1"/>
    <col min="7949" max="7949" width="1.28515625" style="1" customWidth="1"/>
    <col min="7950" max="8192" width="11.42578125" style="1"/>
    <col min="8193" max="8193" width="5.28515625" style="1" customWidth="1"/>
    <col min="8194" max="8194" width="6.140625" style="1" customWidth="1"/>
    <col min="8195" max="8195" width="3.7109375" style="1" customWidth="1"/>
    <col min="8196" max="8196" width="7.85546875" style="1" customWidth="1"/>
    <col min="8197" max="8197" width="53.7109375" style="1" customWidth="1"/>
    <col min="8198" max="8199" width="3.28515625" style="1" customWidth="1"/>
    <col min="8200" max="8200" width="16.42578125" style="1" customWidth="1"/>
    <col min="8201" max="8201" width="11.42578125" style="1"/>
    <col min="8202" max="8202" width="1.7109375" style="1" customWidth="1"/>
    <col min="8203" max="8203" width="11.42578125" style="1"/>
    <col min="8204" max="8204" width="38.7109375" style="1" customWidth="1"/>
    <col min="8205" max="8205" width="1.28515625" style="1" customWidth="1"/>
    <col min="8206" max="8448" width="11.42578125" style="1"/>
    <col min="8449" max="8449" width="5.28515625" style="1" customWidth="1"/>
    <col min="8450" max="8450" width="6.140625" style="1" customWidth="1"/>
    <col min="8451" max="8451" width="3.7109375" style="1" customWidth="1"/>
    <col min="8452" max="8452" width="7.85546875" style="1" customWidth="1"/>
    <col min="8453" max="8453" width="53.7109375" style="1" customWidth="1"/>
    <col min="8454" max="8455" width="3.28515625" style="1" customWidth="1"/>
    <col min="8456" max="8456" width="16.42578125" style="1" customWidth="1"/>
    <col min="8457" max="8457" width="11.42578125" style="1"/>
    <col min="8458" max="8458" width="1.7109375" style="1" customWidth="1"/>
    <col min="8459" max="8459" width="11.42578125" style="1"/>
    <col min="8460" max="8460" width="38.7109375" style="1" customWidth="1"/>
    <col min="8461" max="8461" width="1.28515625" style="1" customWidth="1"/>
    <col min="8462" max="8704" width="11.42578125" style="1"/>
    <col min="8705" max="8705" width="5.28515625" style="1" customWidth="1"/>
    <col min="8706" max="8706" width="6.140625" style="1" customWidth="1"/>
    <col min="8707" max="8707" width="3.7109375" style="1" customWidth="1"/>
    <col min="8708" max="8708" width="7.85546875" style="1" customWidth="1"/>
    <col min="8709" max="8709" width="53.7109375" style="1" customWidth="1"/>
    <col min="8710" max="8711" width="3.28515625" style="1" customWidth="1"/>
    <col min="8712" max="8712" width="16.42578125" style="1" customWidth="1"/>
    <col min="8713" max="8713" width="11.42578125" style="1"/>
    <col min="8714" max="8714" width="1.7109375" style="1" customWidth="1"/>
    <col min="8715" max="8715" width="11.42578125" style="1"/>
    <col min="8716" max="8716" width="38.7109375" style="1" customWidth="1"/>
    <col min="8717" max="8717" width="1.28515625" style="1" customWidth="1"/>
    <col min="8718" max="8960" width="11.42578125" style="1"/>
    <col min="8961" max="8961" width="5.28515625" style="1" customWidth="1"/>
    <col min="8962" max="8962" width="6.140625" style="1" customWidth="1"/>
    <col min="8963" max="8963" width="3.7109375" style="1" customWidth="1"/>
    <col min="8964" max="8964" width="7.85546875" style="1" customWidth="1"/>
    <col min="8965" max="8965" width="53.7109375" style="1" customWidth="1"/>
    <col min="8966" max="8967" width="3.28515625" style="1" customWidth="1"/>
    <col min="8968" max="8968" width="16.42578125" style="1" customWidth="1"/>
    <col min="8969" max="8969" width="11.42578125" style="1"/>
    <col min="8970" max="8970" width="1.7109375" style="1" customWidth="1"/>
    <col min="8971" max="8971" width="11.42578125" style="1"/>
    <col min="8972" max="8972" width="38.7109375" style="1" customWidth="1"/>
    <col min="8973" max="8973" width="1.28515625" style="1" customWidth="1"/>
    <col min="8974" max="9216" width="11.42578125" style="1"/>
    <col min="9217" max="9217" width="5.28515625" style="1" customWidth="1"/>
    <col min="9218" max="9218" width="6.140625" style="1" customWidth="1"/>
    <col min="9219" max="9219" width="3.7109375" style="1" customWidth="1"/>
    <col min="9220" max="9220" width="7.85546875" style="1" customWidth="1"/>
    <col min="9221" max="9221" width="53.7109375" style="1" customWidth="1"/>
    <col min="9222" max="9223" width="3.28515625" style="1" customWidth="1"/>
    <col min="9224" max="9224" width="16.42578125" style="1" customWidth="1"/>
    <col min="9225" max="9225" width="11.42578125" style="1"/>
    <col min="9226" max="9226" width="1.7109375" style="1" customWidth="1"/>
    <col min="9227" max="9227" width="11.42578125" style="1"/>
    <col min="9228" max="9228" width="38.7109375" style="1" customWidth="1"/>
    <col min="9229" max="9229" width="1.28515625" style="1" customWidth="1"/>
    <col min="9230" max="9472" width="11.42578125" style="1"/>
    <col min="9473" max="9473" width="5.28515625" style="1" customWidth="1"/>
    <col min="9474" max="9474" width="6.140625" style="1" customWidth="1"/>
    <col min="9475" max="9475" width="3.7109375" style="1" customWidth="1"/>
    <col min="9476" max="9476" width="7.85546875" style="1" customWidth="1"/>
    <col min="9477" max="9477" width="53.7109375" style="1" customWidth="1"/>
    <col min="9478" max="9479" width="3.28515625" style="1" customWidth="1"/>
    <col min="9480" max="9480" width="16.42578125" style="1" customWidth="1"/>
    <col min="9481" max="9481" width="11.42578125" style="1"/>
    <col min="9482" max="9482" width="1.7109375" style="1" customWidth="1"/>
    <col min="9483" max="9483" width="11.42578125" style="1"/>
    <col min="9484" max="9484" width="38.7109375" style="1" customWidth="1"/>
    <col min="9485" max="9485" width="1.28515625" style="1" customWidth="1"/>
    <col min="9486" max="9728" width="11.42578125" style="1"/>
    <col min="9729" max="9729" width="5.28515625" style="1" customWidth="1"/>
    <col min="9730" max="9730" width="6.140625" style="1" customWidth="1"/>
    <col min="9731" max="9731" width="3.7109375" style="1" customWidth="1"/>
    <col min="9732" max="9732" width="7.85546875" style="1" customWidth="1"/>
    <col min="9733" max="9733" width="53.7109375" style="1" customWidth="1"/>
    <col min="9734" max="9735" width="3.28515625" style="1" customWidth="1"/>
    <col min="9736" max="9736" width="16.42578125" style="1" customWidth="1"/>
    <col min="9737" max="9737" width="11.42578125" style="1"/>
    <col min="9738" max="9738" width="1.7109375" style="1" customWidth="1"/>
    <col min="9739" max="9739" width="11.42578125" style="1"/>
    <col min="9740" max="9740" width="38.7109375" style="1" customWidth="1"/>
    <col min="9741" max="9741" width="1.28515625" style="1" customWidth="1"/>
    <col min="9742" max="9984" width="11.42578125" style="1"/>
    <col min="9985" max="9985" width="5.28515625" style="1" customWidth="1"/>
    <col min="9986" max="9986" width="6.140625" style="1" customWidth="1"/>
    <col min="9987" max="9987" width="3.7109375" style="1" customWidth="1"/>
    <col min="9988" max="9988" width="7.85546875" style="1" customWidth="1"/>
    <col min="9989" max="9989" width="53.7109375" style="1" customWidth="1"/>
    <col min="9990" max="9991" width="3.28515625" style="1" customWidth="1"/>
    <col min="9992" max="9992" width="16.42578125" style="1" customWidth="1"/>
    <col min="9993" max="9993" width="11.42578125" style="1"/>
    <col min="9994" max="9994" width="1.7109375" style="1" customWidth="1"/>
    <col min="9995" max="9995" width="11.42578125" style="1"/>
    <col min="9996" max="9996" width="38.7109375" style="1" customWidth="1"/>
    <col min="9997" max="9997" width="1.28515625" style="1" customWidth="1"/>
    <col min="9998" max="10240" width="11.42578125" style="1"/>
    <col min="10241" max="10241" width="5.28515625" style="1" customWidth="1"/>
    <col min="10242" max="10242" width="6.140625" style="1" customWidth="1"/>
    <col min="10243" max="10243" width="3.7109375" style="1" customWidth="1"/>
    <col min="10244" max="10244" width="7.85546875" style="1" customWidth="1"/>
    <col min="10245" max="10245" width="53.7109375" style="1" customWidth="1"/>
    <col min="10246" max="10247" width="3.28515625" style="1" customWidth="1"/>
    <col min="10248" max="10248" width="16.42578125" style="1" customWidth="1"/>
    <col min="10249" max="10249" width="11.42578125" style="1"/>
    <col min="10250" max="10250" width="1.7109375" style="1" customWidth="1"/>
    <col min="10251" max="10251" width="11.42578125" style="1"/>
    <col min="10252" max="10252" width="38.7109375" style="1" customWidth="1"/>
    <col min="10253" max="10253" width="1.28515625" style="1" customWidth="1"/>
    <col min="10254" max="10496" width="11.42578125" style="1"/>
    <col min="10497" max="10497" width="5.28515625" style="1" customWidth="1"/>
    <col min="10498" max="10498" width="6.140625" style="1" customWidth="1"/>
    <col min="10499" max="10499" width="3.7109375" style="1" customWidth="1"/>
    <col min="10500" max="10500" width="7.85546875" style="1" customWidth="1"/>
    <col min="10501" max="10501" width="53.7109375" style="1" customWidth="1"/>
    <col min="10502" max="10503" width="3.28515625" style="1" customWidth="1"/>
    <col min="10504" max="10504" width="16.42578125" style="1" customWidth="1"/>
    <col min="10505" max="10505" width="11.42578125" style="1"/>
    <col min="10506" max="10506" width="1.7109375" style="1" customWidth="1"/>
    <col min="10507" max="10507" width="11.42578125" style="1"/>
    <col min="10508" max="10508" width="38.7109375" style="1" customWidth="1"/>
    <col min="10509" max="10509" width="1.28515625" style="1" customWidth="1"/>
    <col min="10510" max="10752" width="11.42578125" style="1"/>
    <col min="10753" max="10753" width="5.28515625" style="1" customWidth="1"/>
    <col min="10754" max="10754" width="6.140625" style="1" customWidth="1"/>
    <col min="10755" max="10755" width="3.7109375" style="1" customWidth="1"/>
    <col min="10756" max="10756" width="7.85546875" style="1" customWidth="1"/>
    <col min="10757" max="10757" width="53.7109375" style="1" customWidth="1"/>
    <col min="10758" max="10759" width="3.28515625" style="1" customWidth="1"/>
    <col min="10760" max="10760" width="16.42578125" style="1" customWidth="1"/>
    <col min="10761" max="10761" width="11.42578125" style="1"/>
    <col min="10762" max="10762" width="1.7109375" style="1" customWidth="1"/>
    <col min="10763" max="10763" width="11.42578125" style="1"/>
    <col min="10764" max="10764" width="38.7109375" style="1" customWidth="1"/>
    <col min="10765" max="10765" width="1.28515625" style="1" customWidth="1"/>
    <col min="10766" max="11008" width="11.42578125" style="1"/>
    <col min="11009" max="11009" width="5.28515625" style="1" customWidth="1"/>
    <col min="11010" max="11010" width="6.140625" style="1" customWidth="1"/>
    <col min="11011" max="11011" width="3.7109375" style="1" customWidth="1"/>
    <col min="11012" max="11012" width="7.85546875" style="1" customWidth="1"/>
    <col min="11013" max="11013" width="53.7109375" style="1" customWidth="1"/>
    <col min="11014" max="11015" width="3.28515625" style="1" customWidth="1"/>
    <col min="11016" max="11016" width="16.42578125" style="1" customWidth="1"/>
    <col min="11017" max="11017" width="11.42578125" style="1"/>
    <col min="11018" max="11018" width="1.7109375" style="1" customWidth="1"/>
    <col min="11019" max="11019" width="11.42578125" style="1"/>
    <col min="11020" max="11020" width="38.7109375" style="1" customWidth="1"/>
    <col min="11021" max="11021" width="1.28515625" style="1" customWidth="1"/>
    <col min="11022" max="11264" width="11.42578125" style="1"/>
    <col min="11265" max="11265" width="5.28515625" style="1" customWidth="1"/>
    <col min="11266" max="11266" width="6.140625" style="1" customWidth="1"/>
    <col min="11267" max="11267" width="3.7109375" style="1" customWidth="1"/>
    <col min="11268" max="11268" width="7.85546875" style="1" customWidth="1"/>
    <col min="11269" max="11269" width="53.7109375" style="1" customWidth="1"/>
    <col min="11270" max="11271" width="3.28515625" style="1" customWidth="1"/>
    <col min="11272" max="11272" width="16.42578125" style="1" customWidth="1"/>
    <col min="11273" max="11273" width="11.42578125" style="1"/>
    <col min="11274" max="11274" width="1.7109375" style="1" customWidth="1"/>
    <col min="11275" max="11275" width="11.42578125" style="1"/>
    <col min="11276" max="11276" width="38.7109375" style="1" customWidth="1"/>
    <col min="11277" max="11277" width="1.28515625" style="1" customWidth="1"/>
    <col min="11278" max="11520" width="11.42578125" style="1"/>
    <col min="11521" max="11521" width="5.28515625" style="1" customWidth="1"/>
    <col min="11522" max="11522" width="6.140625" style="1" customWidth="1"/>
    <col min="11523" max="11523" width="3.7109375" style="1" customWidth="1"/>
    <col min="11524" max="11524" width="7.85546875" style="1" customWidth="1"/>
    <col min="11525" max="11525" width="53.7109375" style="1" customWidth="1"/>
    <col min="11526" max="11527" width="3.28515625" style="1" customWidth="1"/>
    <col min="11528" max="11528" width="16.42578125" style="1" customWidth="1"/>
    <col min="11529" max="11529" width="11.42578125" style="1"/>
    <col min="11530" max="11530" width="1.7109375" style="1" customWidth="1"/>
    <col min="11531" max="11531" width="11.42578125" style="1"/>
    <col min="11532" max="11532" width="38.7109375" style="1" customWidth="1"/>
    <col min="11533" max="11533" width="1.28515625" style="1" customWidth="1"/>
    <col min="11534" max="11776" width="11.42578125" style="1"/>
    <col min="11777" max="11777" width="5.28515625" style="1" customWidth="1"/>
    <col min="11778" max="11778" width="6.140625" style="1" customWidth="1"/>
    <col min="11779" max="11779" width="3.7109375" style="1" customWidth="1"/>
    <col min="11780" max="11780" width="7.85546875" style="1" customWidth="1"/>
    <col min="11781" max="11781" width="53.7109375" style="1" customWidth="1"/>
    <col min="11782" max="11783" width="3.28515625" style="1" customWidth="1"/>
    <col min="11784" max="11784" width="16.42578125" style="1" customWidth="1"/>
    <col min="11785" max="11785" width="11.42578125" style="1"/>
    <col min="11786" max="11786" width="1.7109375" style="1" customWidth="1"/>
    <col min="11787" max="11787" width="11.42578125" style="1"/>
    <col min="11788" max="11788" width="38.7109375" style="1" customWidth="1"/>
    <col min="11789" max="11789" width="1.28515625" style="1" customWidth="1"/>
    <col min="11790" max="12032" width="11.42578125" style="1"/>
    <col min="12033" max="12033" width="5.28515625" style="1" customWidth="1"/>
    <col min="12034" max="12034" width="6.140625" style="1" customWidth="1"/>
    <col min="12035" max="12035" width="3.7109375" style="1" customWidth="1"/>
    <col min="12036" max="12036" width="7.85546875" style="1" customWidth="1"/>
    <col min="12037" max="12037" width="53.7109375" style="1" customWidth="1"/>
    <col min="12038" max="12039" width="3.28515625" style="1" customWidth="1"/>
    <col min="12040" max="12040" width="16.42578125" style="1" customWidth="1"/>
    <col min="12041" max="12041" width="11.42578125" style="1"/>
    <col min="12042" max="12042" width="1.7109375" style="1" customWidth="1"/>
    <col min="12043" max="12043" width="11.42578125" style="1"/>
    <col min="12044" max="12044" width="38.7109375" style="1" customWidth="1"/>
    <col min="12045" max="12045" width="1.28515625" style="1" customWidth="1"/>
    <col min="12046" max="12288" width="11.42578125" style="1"/>
    <col min="12289" max="12289" width="5.28515625" style="1" customWidth="1"/>
    <col min="12290" max="12290" width="6.140625" style="1" customWidth="1"/>
    <col min="12291" max="12291" width="3.7109375" style="1" customWidth="1"/>
    <col min="12292" max="12292" width="7.85546875" style="1" customWidth="1"/>
    <col min="12293" max="12293" width="53.7109375" style="1" customWidth="1"/>
    <col min="12294" max="12295" width="3.28515625" style="1" customWidth="1"/>
    <col min="12296" max="12296" width="16.42578125" style="1" customWidth="1"/>
    <col min="12297" max="12297" width="11.42578125" style="1"/>
    <col min="12298" max="12298" width="1.7109375" style="1" customWidth="1"/>
    <col min="12299" max="12299" width="11.42578125" style="1"/>
    <col min="12300" max="12300" width="38.7109375" style="1" customWidth="1"/>
    <col min="12301" max="12301" width="1.28515625" style="1" customWidth="1"/>
    <col min="12302" max="12544" width="11.42578125" style="1"/>
    <col min="12545" max="12545" width="5.28515625" style="1" customWidth="1"/>
    <col min="12546" max="12546" width="6.140625" style="1" customWidth="1"/>
    <col min="12547" max="12547" width="3.7109375" style="1" customWidth="1"/>
    <col min="12548" max="12548" width="7.85546875" style="1" customWidth="1"/>
    <col min="12549" max="12549" width="53.7109375" style="1" customWidth="1"/>
    <col min="12550" max="12551" width="3.28515625" style="1" customWidth="1"/>
    <col min="12552" max="12552" width="16.42578125" style="1" customWidth="1"/>
    <col min="12553" max="12553" width="11.42578125" style="1"/>
    <col min="12554" max="12554" width="1.7109375" style="1" customWidth="1"/>
    <col min="12555" max="12555" width="11.42578125" style="1"/>
    <col min="12556" max="12556" width="38.7109375" style="1" customWidth="1"/>
    <col min="12557" max="12557" width="1.28515625" style="1" customWidth="1"/>
    <col min="12558" max="12800" width="11.42578125" style="1"/>
    <col min="12801" max="12801" width="5.28515625" style="1" customWidth="1"/>
    <col min="12802" max="12802" width="6.140625" style="1" customWidth="1"/>
    <col min="12803" max="12803" width="3.7109375" style="1" customWidth="1"/>
    <col min="12804" max="12804" width="7.85546875" style="1" customWidth="1"/>
    <col min="12805" max="12805" width="53.7109375" style="1" customWidth="1"/>
    <col min="12806" max="12807" width="3.28515625" style="1" customWidth="1"/>
    <col min="12808" max="12808" width="16.42578125" style="1" customWidth="1"/>
    <col min="12809" max="12809" width="11.42578125" style="1"/>
    <col min="12810" max="12810" width="1.7109375" style="1" customWidth="1"/>
    <col min="12811" max="12811" width="11.42578125" style="1"/>
    <col min="12812" max="12812" width="38.7109375" style="1" customWidth="1"/>
    <col min="12813" max="12813" width="1.28515625" style="1" customWidth="1"/>
    <col min="12814" max="13056" width="11.42578125" style="1"/>
    <col min="13057" max="13057" width="5.28515625" style="1" customWidth="1"/>
    <col min="13058" max="13058" width="6.140625" style="1" customWidth="1"/>
    <col min="13059" max="13059" width="3.7109375" style="1" customWidth="1"/>
    <col min="13060" max="13060" width="7.85546875" style="1" customWidth="1"/>
    <col min="13061" max="13061" width="53.7109375" style="1" customWidth="1"/>
    <col min="13062" max="13063" width="3.28515625" style="1" customWidth="1"/>
    <col min="13064" max="13064" width="16.42578125" style="1" customWidth="1"/>
    <col min="13065" max="13065" width="11.42578125" style="1"/>
    <col min="13066" max="13066" width="1.7109375" style="1" customWidth="1"/>
    <col min="13067" max="13067" width="11.42578125" style="1"/>
    <col min="13068" max="13068" width="38.7109375" style="1" customWidth="1"/>
    <col min="13069" max="13069" width="1.28515625" style="1" customWidth="1"/>
    <col min="13070" max="13312" width="11.42578125" style="1"/>
    <col min="13313" max="13313" width="5.28515625" style="1" customWidth="1"/>
    <col min="13314" max="13314" width="6.140625" style="1" customWidth="1"/>
    <col min="13315" max="13315" width="3.7109375" style="1" customWidth="1"/>
    <col min="13316" max="13316" width="7.85546875" style="1" customWidth="1"/>
    <col min="13317" max="13317" width="53.7109375" style="1" customWidth="1"/>
    <col min="13318" max="13319" width="3.28515625" style="1" customWidth="1"/>
    <col min="13320" max="13320" width="16.42578125" style="1" customWidth="1"/>
    <col min="13321" max="13321" width="11.42578125" style="1"/>
    <col min="13322" max="13322" width="1.7109375" style="1" customWidth="1"/>
    <col min="13323" max="13323" width="11.42578125" style="1"/>
    <col min="13324" max="13324" width="38.7109375" style="1" customWidth="1"/>
    <col min="13325" max="13325" width="1.28515625" style="1" customWidth="1"/>
    <col min="13326" max="13568" width="11.42578125" style="1"/>
    <col min="13569" max="13569" width="5.28515625" style="1" customWidth="1"/>
    <col min="13570" max="13570" width="6.140625" style="1" customWidth="1"/>
    <col min="13571" max="13571" width="3.7109375" style="1" customWidth="1"/>
    <col min="13572" max="13572" width="7.85546875" style="1" customWidth="1"/>
    <col min="13573" max="13573" width="53.7109375" style="1" customWidth="1"/>
    <col min="13574" max="13575" width="3.28515625" style="1" customWidth="1"/>
    <col min="13576" max="13576" width="16.42578125" style="1" customWidth="1"/>
    <col min="13577" max="13577" width="11.42578125" style="1"/>
    <col min="13578" max="13578" width="1.7109375" style="1" customWidth="1"/>
    <col min="13579" max="13579" width="11.42578125" style="1"/>
    <col min="13580" max="13580" width="38.7109375" style="1" customWidth="1"/>
    <col min="13581" max="13581" width="1.28515625" style="1" customWidth="1"/>
    <col min="13582" max="13824" width="11.42578125" style="1"/>
    <col min="13825" max="13825" width="5.28515625" style="1" customWidth="1"/>
    <col min="13826" max="13826" width="6.140625" style="1" customWidth="1"/>
    <col min="13827" max="13827" width="3.7109375" style="1" customWidth="1"/>
    <col min="13828" max="13828" width="7.85546875" style="1" customWidth="1"/>
    <col min="13829" max="13829" width="53.7109375" style="1" customWidth="1"/>
    <col min="13830" max="13831" width="3.28515625" style="1" customWidth="1"/>
    <col min="13832" max="13832" width="16.42578125" style="1" customWidth="1"/>
    <col min="13833" max="13833" width="11.42578125" style="1"/>
    <col min="13834" max="13834" width="1.7109375" style="1" customWidth="1"/>
    <col min="13835" max="13835" width="11.42578125" style="1"/>
    <col min="13836" max="13836" width="38.7109375" style="1" customWidth="1"/>
    <col min="13837" max="13837" width="1.28515625" style="1" customWidth="1"/>
    <col min="13838" max="14080" width="11.42578125" style="1"/>
    <col min="14081" max="14081" width="5.28515625" style="1" customWidth="1"/>
    <col min="14082" max="14082" width="6.140625" style="1" customWidth="1"/>
    <col min="14083" max="14083" width="3.7109375" style="1" customWidth="1"/>
    <col min="14084" max="14084" width="7.85546875" style="1" customWidth="1"/>
    <col min="14085" max="14085" width="53.7109375" style="1" customWidth="1"/>
    <col min="14086" max="14087" width="3.28515625" style="1" customWidth="1"/>
    <col min="14088" max="14088" width="16.42578125" style="1" customWidth="1"/>
    <col min="14089" max="14089" width="11.42578125" style="1"/>
    <col min="14090" max="14090" width="1.7109375" style="1" customWidth="1"/>
    <col min="14091" max="14091" width="11.42578125" style="1"/>
    <col min="14092" max="14092" width="38.7109375" style="1" customWidth="1"/>
    <col min="14093" max="14093" width="1.28515625" style="1" customWidth="1"/>
    <col min="14094" max="14336" width="11.42578125" style="1"/>
    <col min="14337" max="14337" width="5.28515625" style="1" customWidth="1"/>
    <col min="14338" max="14338" width="6.140625" style="1" customWidth="1"/>
    <col min="14339" max="14339" width="3.7109375" style="1" customWidth="1"/>
    <col min="14340" max="14340" width="7.85546875" style="1" customWidth="1"/>
    <col min="14341" max="14341" width="53.7109375" style="1" customWidth="1"/>
    <col min="14342" max="14343" width="3.28515625" style="1" customWidth="1"/>
    <col min="14344" max="14344" width="16.42578125" style="1" customWidth="1"/>
    <col min="14345" max="14345" width="11.42578125" style="1"/>
    <col min="14346" max="14346" width="1.7109375" style="1" customWidth="1"/>
    <col min="14347" max="14347" width="11.42578125" style="1"/>
    <col min="14348" max="14348" width="38.7109375" style="1" customWidth="1"/>
    <col min="14349" max="14349" width="1.28515625" style="1" customWidth="1"/>
    <col min="14350" max="14592" width="11.42578125" style="1"/>
    <col min="14593" max="14593" width="5.28515625" style="1" customWidth="1"/>
    <col min="14594" max="14594" width="6.140625" style="1" customWidth="1"/>
    <col min="14595" max="14595" width="3.7109375" style="1" customWidth="1"/>
    <col min="14596" max="14596" width="7.85546875" style="1" customWidth="1"/>
    <col min="14597" max="14597" width="53.7109375" style="1" customWidth="1"/>
    <col min="14598" max="14599" width="3.28515625" style="1" customWidth="1"/>
    <col min="14600" max="14600" width="16.42578125" style="1" customWidth="1"/>
    <col min="14601" max="14601" width="11.42578125" style="1"/>
    <col min="14602" max="14602" width="1.7109375" style="1" customWidth="1"/>
    <col min="14603" max="14603" width="11.42578125" style="1"/>
    <col min="14604" max="14604" width="38.7109375" style="1" customWidth="1"/>
    <col min="14605" max="14605" width="1.28515625" style="1" customWidth="1"/>
    <col min="14606" max="14848" width="11.42578125" style="1"/>
    <col min="14849" max="14849" width="5.28515625" style="1" customWidth="1"/>
    <col min="14850" max="14850" width="6.140625" style="1" customWidth="1"/>
    <col min="14851" max="14851" width="3.7109375" style="1" customWidth="1"/>
    <col min="14852" max="14852" width="7.85546875" style="1" customWidth="1"/>
    <col min="14853" max="14853" width="53.7109375" style="1" customWidth="1"/>
    <col min="14854" max="14855" width="3.28515625" style="1" customWidth="1"/>
    <col min="14856" max="14856" width="16.42578125" style="1" customWidth="1"/>
    <col min="14857" max="14857" width="11.42578125" style="1"/>
    <col min="14858" max="14858" width="1.7109375" style="1" customWidth="1"/>
    <col min="14859" max="14859" width="11.42578125" style="1"/>
    <col min="14860" max="14860" width="38.7109375" style="1" customWidth="1"/>
    <col min="14861" max="14861" width="1.28515625" style="1" customWidth="1"/>
    <col min="14862" max="15104" width="11.42578125" style="1"/>
    <col min="15105" max="15105" width="5.28515625" style="1" customWidth="1"/>
    <col min="15106" max="15106" width="6.140625" style="1" customWidth="1"/>
    <col min="15107" max="15107" width="3.7109375" style="1" customWidth="1"/>
    <col min="15108" max="15108" width="7.85546875" style="1" customWidth="1"/>
    <col min="15109" max="15109" width="53.7109375" style="1" customWidth="1"/>
    <col min="15110" max="15111" width="3.28515625" style="1" customWidth="1"/>
    <col min="15112" max="15112" width="16.42578125" style="1" customWidth="1"/>
    <col min="15113" max="15113" width="11.42578125" style="1"/>
    <col min="15114" max="15114" width="1.7109375" style="1" customWidth="1"/>
    <col min="15115" max="15115" width="11.42578125" style="1"/>
    <col min="15116" max="15116" width="38.7109375" style="1" customWidth="1"/>
    <col min="15117" max="15117" width="1.28515625" style="1" customWidth="1"/>
    <col min="15118" max="15360" width="11.42578125" style="1"/>
    <col min="15361" max="15361" width="5.28515625" style="1" customWidth="1"/>
    <col min="15362" max="15362" width="6.140625" style="1" customWidth="1"/>
    <col min="15363" max="15363" width="3.7109375" style="1" customWidth="1"/>
    <col min="15364" max="15364" width="7.85546875" style="1" customWidth="1"/>
    <col min="15365" max="15365" width="53.7109375" style="1" customWidth="1"/>
    <col min="15366" max="15367" width="3.28515625" style="1" customWidth="1"/>
    <col min="15368" max="15368" width="16.42578125" style="1" customWidth="1"/>
    <col min="15369" max="15369" width="11.42578125" style="1"/>
    <col min="15370" max="15370" width="1.7109375" style="1" customWidth="1"/>
    <col min="15371" max="15371" width="11.42578125" style="1"/>
    <col min="15372" max="15372" width="38.7109375" style="1" customWidth="1"/>
    <col min="15373" max="15373" width="1.28515625" style="1" customWidth="1"/>
    <col min="15374" max="15616" width="11.42578125" style="1"/>
    <col min="15617" max="15617" width="5.28515625" style="1" customWidth="1"/>
    <col min="15618" max="15618" width="6.140625" style="1" customWidth="1"/>
    <col min="15619" max="15619" width="3.7109375" style="1" customWidth="1"/>
    <col min="15620" max="15620" width="7.85546875" style="1" customWidth="1"/>
    <col min="15621" max="15621" width="53.7109375" style="1" customWidth="1"/>
    <col min="15622" max="15623" width="3.28515625" style="1" customWidth="1"/>
    <col min="15624" max="15624" width="16.42578125" style="1" customWidth="1"/>
    <col min="15625" max="15625" width="11.42578125" style="1"/>
    <col min="15626" max="15626" width="1.7109375" style="1" customWidth="1"/>
    <col min="15627" max="15627" width="11.42578125" style="1"/>
    <col min="15628" max="15628" width="38.7109375" style="1" customWidth="1"/>
    <col min="15629" max="15629" width="1.28515625" style="1" customWidth="1"/>
    <col min="15630" max="15872" width="11.42578125" style="1"/>
    <col min="15873" max="15873" width="5.28515625" style="1" customWidth="1"/>
    <col min="15874" max="15874" width="6.140625" style="1" customWidth="1"/>
    <col min="15875" max="15875" width="3.7109375" style="1" customWidth="1"/>
    <col min="15876" max="15876" width="7.85546875" style="1" customWidth="1"/>
    <col min="15877" max="15877" width="53.7109375" style="1" customWidth="1"/>
    <col min="15878" max="15879" width="3.28515625" style="1" customWidth="1"/>
    <col min="15880" max="15880" width="16.42578125" style="1" customWidth="1"/>
    <col min="15881" max="15881" width="11.42578125" style="1"/>
    <col min="15882" max="15882" width="1.7109375" style="1" customWidth="1"/>
    <col min="15883" max="15883" width="11.42578125" style="1"/>
    <col min="15884" max="15884" width="38.7109375" style="1" customWidth="1"/>
    <col min="15885" max="15885" width="1.28515625" style="1" customWidth="1"/>
    <col min="15886" max="16128" width="11.42578125" style="1"/>
    <col min="16129" max="16129" width="5.28515625" style="1" customWidth="1"/>
    <col min="16130" max="16130" width="6.140625" style="1" customWidth="1"/>
    <col min="16131" max="16131" width="3.7109375" style="1" customWidth="1"/>
    <col min="16132" max="16132" width="7.85546875" style="1" customWidth="1"/>
    <col min="16133" max="16133" width="53.7109375" style="1" customWidth="1"/>
    <col min="16134" max="16135" width="3.28515625" style="1" customWidth="1"/>
    <col min="16136" max="16136" width="16.42578125" style="1" customWidth="1"/>
    <col min="16137" max="16137" width="11.42578125" style="1"/>
    <col min="16138" max="16138" width="1.7109375" style="1" customWidth="1"/>
    <col min="16139" max="16139" width="11.42578125" style="1"/>
    <col min="16140" max="16140" width="38.7109375" style="1" customWidth="1"/>
    <col min="16141" max="16141" width="1.28515625" style="1" customWidth="1"/>
    <col min="16142" max="16384" width="11.42578125" style="1"/>
  </cols>
  <sheetData>
    <row r="1" spans="1:13">
      <c r="A1" s="220" t="s">
        <v>491</v>
      </c>
      <c r="B1" s="613" t="s">
        <v>492</v>
      </c>
      <c r="C1" s="613"/>
      <c r="D1" s="613"/>
      <c r="E1" s="613"/>
      <c r="F1" s="380" t="s">
        <v>174</v>
      </c>
      <c r="G1" s="381"/>
      <c r="H1" s="382">
        <f>(H3+H5)/0.7687*'2.1.c Insumos'!F91/100</f>
        <v>716605.85815523309</v>
      </c>
    </row>
    <row r="3" spans="1:13" ht="15">
      <c r="B3" s="220" t="s">
        <v>493</v>
      </c>
      <c r="C3" s="613" t="s">
        <v>428</v>
      </c>
      <c r="D3" s="613"/>
      <c r="E3" s="614"/>
      <c r="F3" s="383" t="s">
        <v>174</v>
      </c>
      <c r="G3" s="384"/>
      <c r="H3" s="385">
        <f>'2.1. Custo Variável'!E1</f>
        <v>2256606.6740941172</v>
      </c>
      <c r="J3" s="517" t="s">
        <v>17</v>
      </c>
      <c r="K3" s="518"/>
      <c r="L3" s="518"/>
      <c r="M3" s="519"/>
    </row>
    <row r="4" spans="1:13" ht="15">
      <c r="J4" s="78"/>
      <c r="K4" s="84"/>
      <c r="L4" s="84"/>
      <c r="M4" s="85"/>
    </row>
    <row r="5" spans="1:13" ht="15">
      <c r="B5" s="220" t="s">
        <v>494</v>
      </c>
      <c r="C5" s="613" t="s">
        <v>440</v>
      </c>
      <c r="D5" s="613"/>
      <c r="E5" s="614"/>
      <c r="F5" s="383" t="s">
        <v>174</v>
      </c>
      <c r="G5" s="384"/>
      <c r="H5" s="385">
        <f>'2.2 Custo Fixo'!H1</f>
        <v>3251942.5575451604</v>
      </c>
      <c r="J5" s="80"/>
      <c r="K5" s="8"/>
      <c r="L5" s="86" t="s">
        <v>19</v>
      </c>
      <c r="M5" s="87"/>
    </row>
    <row r="6" spans="1:13" ht="15">
      <c r="J6" s="80"/>
      <c r="K6" s="12"/>
      <c r="L6" s="86" t="s">
        <v>21</v>
      </c>
      <c r="M6" s="87"/>
    </row>
    <row r="7" spans="1:13" ht="15">
      <c r="J7" s="81"/>
      <c r="K7" s="88"/>
      <c r="L7" s="88"/>
      <c r="M7" s="89"/>
    </row>
    <row r="17" spans="2:8" s="216" customFormat="1" ht="30" customHeight="1">
      <c r="B17" s="217"/>
      <c r="C17" s="217"/>
      <c r="D17" s="217"/>
      <c r="E17" s="217"/>
      <c r="F17" s="218"/>
      <c r="G17" s="218"/>
      <c r="H17" s="219"/>
    </row>
    <row r="53" spans="12:12" ht="15">
      <c r="L53" s="96"/>
    </row>
  </sheetData>
  <sheetProtection algorithmName="SHA-512" hashValue="TmR3PWzKRbIsJT1r6zJD9+ar3pcRs/wOqOahAYt5e8zp7UHu1rtSoXosidwG+F2zCrN+9Vlj1atpAM5Ae/aXIQ==" saltValue="5x2kDapfLz2t3kQwi66vyQ==" spinCount="100000" sheet="1" objects="1" scenarios="1"/>
  <mergeCells count="4">
    <mergeCell ref="B1:E1"/>
    <mergeCell ref="C3:E3"/>
    <mergeCell ref="J3:M3"/>
    <mergeCell ref="C5:E5"/>
  </mergeCells>
  <pageMargins left="0.511811024" right="0.511811024" top="0.78740157499999996" bottom="0.78740157499999996" header="0.31496062000000002" footer="0.31496062000000002"/>
  <pageSetup paperSize="9" scale="8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tabColor theme="3"/>
    <pageSetUpPr fitToPage="1"/>
  </sheetPr>
  <dimension ref="A1:Q53"/>
  <sheetViews>
    <sheetView workbookViewId="0">
      <selection activeCell="K17" sqref="K17"/>
    </sheetView>
  </sheetViews>
  <sheetFormatPr defaultColWidth="11.42578125" defaultRowHeight="12.75"/>
  <cols>
    <col min="1" max="1" width="5.28515625" style="1" customWidth="1"/>
    <col min="2" max="2" width="6.140625" style="217" customWidth="1"/>
    <col min="3" max="3" width="3.7109375" style="217" customWidth="1"/>
    <col min="4" max="4" width="7.85546875" style="217" customWidth="1"/>
    <col min="5" max="5" width="53.7109375" style="217" customWidth="1"/>
    <col min="6" max="7" width="3.28515625" style="218" customWidth="1"/>
    <col min="8" max="8" width="16.42578125" style="219" customWidth="1"/>
    <col min="9" max="9" width="11.42578125" style="1" customWidth="1"/>
    <col min="10" max="10" width="1.7109375" style="1" customWidth="1"/>
    <col min="11" max="11" width="11.42578125" style="1" customWidth="1"/>
    <col min="12" max="12" width="38.7109375" style="1" customWidth="1"/>
    <col min="13" max="13" width="1.28515625" style="1" customWidth="1"/>
    <col min="14" max="14" width="11.42578125" style="1" customWidth="1"/>
    <col min="15" max="15" width="16.28515625" style="1" customWidth="1"/>
    <col min="16" max="16" width="11.42578125" style="1" customWidth="1"/>
    <col min="17" max="17" width="14" style="1" customWidth="1"/>
    <col min="18" max="256" width="11.42578125" style="1"/>
    <col min="257" max="257" width="5.28515625" style="1" customWidth="1"/>
    <col min="258" max="258" width="6.140625" style="1" customWidth="1"/>
    <col min="259" max="259" width="3.7109375" style="1" customWidth="1"/>
    <col min="260" max="260" width="7.85546875" style="1" customWidth="1"/>
    <col min="261" max="261" width="53.7109375" style="1" customWidth="1"/>
    <col min="262" max="263" width="3.28515625" style="1" customWidth="1"/>
    <col min="264" max="264" width="16.42578125" style="1" customWidth="1"/>
    <col min="265" max="265" width="11.42578125" style="1"/>
    <col min="266" max="266" width="1.7109375" style="1" customWidth="1"/>
    <col min="267" max="267" width="11.42578125" style="1"/>
    <col min="268" max="268" width="38.7109375" style="1" customWidth="1"/>
    <col min="269" max="269" width="1.28515625" style="1" customWidth="1"/>
    <col min="270" max="270" width="11.42578125" style="1"/>
    <col min="271" max="271" width="16.28515625" style="1" customWidth="1"/>
    <col min="272" max="272" width="11.42578125" style="1"/>
    <col min="273" max="273" width="14" style="1" customWidth="1"/>
    <col min="274" max="512" width="11.42578125" style="1"/>
    <col min="513" max="513" width="5.28515625" style="1" customWidth="1"/>
    <col min="514" max="514" width="6.140625" style="1" customWidth="1"/>
    <col min="515" max="515" width="3.7109375" style="1" customWidth="1"/>
    <col min="516" max="516" width="7.85546875" style="1" customWidth="1"/>
    <col min="517" max="517" width="53.7109375" style="1" customWidth="1"/>
    <col min="518" max="519" width="3.28515625" style="1" customWidth="1"/>
    <col min="520" max="520" width="16.42578125" style="1" customWidth="1"/>
    <col min="521" max="521" width="11.42578125" style="1"/>
    <col min="522" max="522" width="1.7109375" style="1" customWidth="1"/>
    <col min="523" max="523" width="11.42578125" style="1"/>
    <col min="524" max="524" width="38.7109375" style="1" customWidth="1"/>
    <col min="525" max="525" width="1.28515625" style="1" customWidth="1"/>
    <col min="526" max="526" width="11.42578125" style="1"/>
    <col min="527" max="527" width="16.28515625" style="1" customWidth="1"/>
    <col min="528" max="528" width="11.42578125" style="1"/>
    <col min="529" max="529" width="14" style="1" customWidth="1"/>
    <col min="530" max="768" width="11.42578125" style="1"/>
    <col min="769" max="769" width="5.28515625" style="1" customWidth="1"/>
    <col min="770" max="770" width="6.140625" style="1" customWidth="1"/>
    <col min="771" max="771" width="3.7109375" style="1" customWidth="1"/>
    <col min="772" max="772" width="7.85546875" style="1" customWidth="1"/>
    <col min="773" max="773" width="53.7109375" style="1" customWidth="1"/>
    <col min="774" max="775" width="3.28515625" style="1" customWidth="1"/>
    <col min="776" max="776" width="16.42578125" style="1" customWidth="1"/>
    <col min="777" max="777" width="11.42578125" style="1"/>
    <col min="778" max="778" width="1.7109375" style="1" customWidth="1"/>
    <col min="779" max="779" width="11.42578125" style="1"/>
    <col min="780" max="780" width="38.7109375" style="1" customWidth="1"/>
    <col min="781" max="781" width="1.28515625" style="1" customWidth="1"/>
    <col min="782" max="782" width="11.42578125" style="1"/>
    <col min="783" max="783" width="16.28515625" style="1" customWidth="1"/>
    <col min="784" max="784" width="11.42578125" style="1"/>
    <col min="785" max="785" width="14" style="1" customWidth="1"/>
    <col min="786" max="1024" width="11.42578125" style="1"/>
    <col min="1025" max="1025" width="5.28515625" style="1" customWidth="1"/>
    <col min="1026" max="1026" width="6.140625" style="1" customWidth="1"/>
    <col min="1027" max="1027" width="3.7109375" style="1" customWidth="1"/>
    <col min="1028" max="1028" width="7.85546875" style="1" customWidth="1"/>
    <col min="1029" max="1029" width="53.7109375" style="1" customWidth="1"/>
    <col min="1030" max="1031" width="3.28515625" style="1" customWidth="1"/>
    <col min="1032" max="1032" width="16.42578125" style="1" customWidth="1"/>
    <col min="1033" max="1033" width="11.42578125" style="1"/>
    <col min="1034" max="1034" width="1.7109375" style="1" customWidth="1"/>
    <col min="1035" max="1035" width="11.42578125" style="1"/>
    <col min="1036" max="1036" width="38.7109375" style="1" customWidth="1"/>
    <col min="1037" max="1037" width="1.28515625" style="1" customWidth="1"/>
    <col min="1038" max="1038" width="11.42578125" style="1"/>
    <col min="1039" max="1039" width="16.28515625" style="1" customWidth="1"/>
    <col min="1040" max="1040" width="11.42578125" style="1"/>
    <col min="1041" max="1041" width="14" style="1" customWidth="1"/>
    <col min="1042" max="1280" width="11.42578125" style="1"/>
    <col min="1281" max="1281" width="5.28515625" style="1" customWidth="1"/>
    <col min="1282" max="1282" width="6.140625" style="1" customWidth="1"/>
    <col min="1283" max="1283" width="3.7109375" style="1" customWidth="1"/>
    <col min="1284" max="1284" width="7.85546875" style="1" customWidth="1"/>
    <col min="1285" max="1285" width="53.7109375" style="1" customWidth="1"/>
    <col min="1286" max="1287" width="3.28515625" style="1" customWidth="1"/>
    <col min="1288" max="1288" width="16.42578125" style="1" customWidth="1"/>
    <col min="1289" max="1289" width="11.42578125" style="1"/>
    <col min="1290" max="1290" width="1.7109375" style="1" customWidth="1"/>
    <col min="1291" max="1291" width="11.42578125" style="1"/>
    <col min="1292" max="1292" width="38.7109375" style="1" customWidth="1"/>
    <col min="1293" max="1293" width="1.28515625" style="1" customWidth="1"/>
    <col min="1294" max="1294" width="11.42578125" style="1"/>
    <col min="1295" max="1295" width="16.28515625" style="1" customWidth="1"/>
    <col min="1296" max="1296" width="11.42578125" style="1"/>
    <col min="1297" max="1297" width="14" style="1" customWidth="1"/>
    <col min="1298" max="1536" width="11.42578125" style="1"/>
    <col min="1537" max="1537" width="5.28515625" style="1" customWidth="1"/>
    <col min="1538" max="1538" width="6.140625" style="1" customWidth="1"/>
    <col min="1539" max="1539" width="3.7109375" style="1" customWidth="1"/>
    <col min="1540" max="1540" width="7.85546875" style="1" customWidth="1"/>
    <col min="1541" max="1541" width="53.7109375" style="1" customWidth="1"/>
    <col min="1542" max="1543" width="3.28515625" style="1" customWidth="1"/>
    <col min="1544" max="1544" width="16.42578125" style="1" customWidth="1"/>
    <col min="1545" max="1545" width="11.42578125" style="1"/>
    <col min="1546" max="1546" width="1.7109375" style="1" customWidth="1"/>
    <col min="1547" max="1547" width="11.42578125" style="1"/>
    <col min="1548" max="1548" width="38.7109375" style="1" customWidth="1"/>
    <col min="1549" max="1549" width="1.28515625" style="1" customWidth="1"/>
    <col min="1550" max="1550" width="11.42578125" style="1"/>
    <col min="1551" max="1551" width="16.28515625" style="1" customWidth="1"/>
    <col min="1552" max="1552" width="11.42578125" style="1"/>
    <col min="1553" max="1553" width="14" style="1" customWidth="1"/>
    <col min="1554" max="1792" width="11.42578125" style="1"/>
    <col min="1793" max="1793" width="5.28515625" style="1" customWidth="1"/>
    <col min="1794" max="1794" width="6.140625" style="1" customWidth="1"/>
    <col min="1795" max="1795" width="3.7109375" style="1" customWidth="1"/>
    <col min="1796" max="1796" width="7.85546875" style="1" customWidth="1"/>
    <col min="1797" max="1797" width="53.7109375" style="1" customWidth="1"/>
    <col min="1798" max="1799" width="3.28515625" style="1" customWidth="1"/>
    <col min="1800" max="1800" width="16.42578125" style="1" customWidth="1"/>
    <col min="1801" max="1801" width="11.42578125" style="1"/>
    <col min="1802" max="1802" width="1.7109375" style="1" customWidth="1"/>
    <col min="1803" max="1803" width="11.42578125" style="1"/>
    <col min="1804" max="1804" width="38.7109375" style="1" customWidth="1"/>
    <col min="1805" max="1805" width="1.28515625" style="1" customWidth="1"/>
    <col min="1806" max="1806" width="11.42578125" style="1"/>
    <col min="1807" max="1807" width="16.28515625" style="1" customWidth="1"/>
    <col min="1808" max="1808" width="11.42578125" style="1"/>
    <col min="1809" max="1809" width="14" style="1" customWidth="1"/>
    <col min="1810" max="2048" width="11.42578125" style="1"/>
    <col min="2049" max="2049" width="5.28515625" style="1" customWidth="1"/>
    <col min="2050" max="2050" width="6.140625" style="1" customWidth="1"/>
    <col min="2051" max="2051" width="3.7109375" style="1" customWidth="1"/>
    <col min="2052" max="2052" width="7.85546875" style="1" customWidth="1"/>
    <col min="2053" max="2053" width="53.7109375" style="1" customWidth="1"/>
    <col min="2054" max="2055" width="3.28515625" style="1" customWidth="1"/>
    <col min="2056" max="2056" width="16.42578125" style="1" customWidth="1"/>
    <col min="2057" max="2057" width="11.42578125" style="1"/>
    <col min="2058" max="2058" width="1.7109375" style="1" customWidth="1"/>
    <col min="2059" max="2059" width="11.42578125" style="1"/>
    <col min="2060" max="2060" width="38.7109375" style="1" customWidth="1"/>
    <col min="2061" max="2061" width="1.28515625" style="1" customWidth="1"/>
    <col min="2062" max="2062" width="11.42578125" style="1"/>
    <col min="2063" max="2063" width="16.28515625" style="1" customWidth="1"/>
    <col min="2064" max="2064" width="11.42578125" style="1"/>
    <col min="2065" max="2065" width="14" style="1" customWidth="1"/>
    <col min="2066" max="2304" width="11.42578125" style="1"/>
    <col min="2305" max="2305" width="5.28515625" style="1" customWidth="1"/>
    <col min="2306" max="2306" width="6.140625" style="1" customWidth="1"/>
    <col min="2307" max="2307" width="3.7109375" style="1" customWidth="1"/>
    <col min="2308" max="2308" width="7.85546875" style="1" customWidth="1"/>
    <col min="2309" max="2309" width="53.7109375" style="1" customWidth="1"/>
    <col min="2310" max="2311" width="3.28515625" style="1" customWidth="1"/>
    <col min="2312" max="2312" width="16.42578125" style="1" customWidth="1"/>
    <col min="2313" max="2313" width="11.42578125" style="1"/>
    <col min="2314" max="2314" width="1.7109375" style="1" customWidth="1"/>
    <col min="2315" max="2315" width="11.42578125" style="1"/>
    <col min="2316" max="2316" width="38.7109375" style="1" customWidth="1"/>
    <col min="2317" max="2317" width="1.28515625" style="1" customWidth="1"/>
    <col min="2318" max="2318" width="11.42578125" style="1"/>
    <col min="2319" max="2319" width="16.28515625" style="1" customWidth="1"/>
    <col min="2320" max="2320" width="11.42578125" style="1"/>
    <col min="2321" max="2321" width="14" style="1" customWidth="1"/>
    <col min="2322" max="2560" width="11.42578125" style="1"/>
    <col min="2561" max="2561" width="5.28515625" style="1" customWidth="1"/>
    <col min="2562" max="2562" width="6.140625" style="1" customWidth="1"/>
    <col min="2563" max="2563" width="3.7109375" style="1" customWidth="1"/>
    <col min="2564" max="2564" width="7.85546875" style="1" customWidth="1"/>
    <col min="2565" max="2565" width="53.7109375" style="1" customWidth="1"/>
    <col min="2566" max="2567" width="3.28515625" style="1" customWidth="1"/>
    <col min="2568" max="2568" width="16.42578125" style="1" customWidth="1"/>
    <col min="2569" max="2569" width="11.42578125" style="1"/>
    <col min="2570" max="2570" width="1.7109375" style="1" customWidth="1"/>
    <col min="2571" max="2571" width="11.42578125" style="1"/>
    <col min="2572" max="2572" width="38.7109375" style="1" customWidth="1"/>
    <col min="2573" max="2573" width="1.28515625" style="1" customWidth="1"/>
    <col min="2574" max="2574" width="11.42578125" style="1"/>
    <col min="2575" max="2575" width="16.28515625" style="1" customWidth="1"/>
    <col min="2576" max="2576" width="11.42578125" style="1"/>
    <col min="2577" max="2577" width="14" style="1" customWidth="1"/>
    <col min="2578" max="2816" width="11.42578125" style="1"/>
    <col min="2817" max="2817" width="5.28515625" style="1" customWidth="1"/>
    <col min="2818" max="2818" width="6.140625" style="1" customWidth="1"/>
    <col min="2819" max="2819" width="3.7109375" style="1" customWidth="1"/>
    <col min="2820" max="2820" width="7.85546875" style="1" customWidth="1"/>
    <col min="2821" max="2821" width="53.7109375" style="1" customWidth="1"/>
    <col min="2822" max="2823" width="3.28515625" style="1" customWidth="1"/>
    <col min="2824" max="2824" width="16.42578125" style="1" customWidth="1"/>
    <col min="2825" max="2825" width="11.42578125" style="1"/>
    <col min="2826" max="2826" width="1.7109375" style="1" customWidth="1"/>
    <col min="2827" max="2827" width="11.42578125" style="1"/>
    <col min="2828" max="2828" width="38.7109375" style="1" customWidth="1"/>
    <col min="2829" max="2829" width="1.28515625" style="1" customWidth="1"/>
    <col min="2830" max="2830" width="11.42578125" style="1"/>
    <col min="2831" max="2831" width="16.28515625" style="1" customWidth="1"/>
    <col min="2832" max="2832" width="11.42578125" style="1"/>
    <col min="2833" max="2833" width="14" style="1" customWidth="1"/>
    <col min="2834" max="3072" width="11.42578125" style="1"/>
    <col min="3073" max="3073" width="5.28515625" style="1" customWidth="1"/>
    <col min="3074" max="3074" width="6.140625" style="1" customWidth="1"/>
    <col min="3075" max="3075" width="3.7109375" style="1" customWidth="1"/>
    <col min="3076" max="3076" width="7.85546875" style="1" customWidth="1"/>
    <col min="3077" max="3077" width="53.7109375" style="1" customWidth="1"/>
    <col min="3078" max="3079" width="3.28515625" style="1" customWidth="1"/>
    <col min="3080" max="3080" width="16.42578125" style="1" customWidth="1"/>
    <col min="3081" max="3081" width="11.42578125" style="1"/>
    <col min="3082" max="3082" width="1.7109375" style="1" customWidth="1"/>
    <col min="3083" max="3083" width="11.42578125" style="1"/>
    <col min="3084" max="3084" width="38.7109375" style="1" customWidth="1"/>
    <col min="3085" max="3085" width="1.28515625" style="1" customWidth="1"/>
    <col min="3086" max="3086" width="11.42578125" style="1"/>
    <col min="3087" max="3087" width="16.28515625" style="1" customWidth="1"/>
    <col min="3088" max="3088" width="11.42578125" style="1"/>
    <col min="3089" max="3089" width="14" style="1" customWidth="1"/>
    <col min="3090" max="3328" width="11.42578125" style="1"/>
    <col min="3329" max="3329" width="5.28515625" style="1" customWidth="1"/>
    <col min="3330" max="3330" width="6.140625" style="1" customWidth="1"/>
    <col min="3331" max="3331" width="3.7109375" style="1" customWidth="1"/>
    <col min="3332" max="3332" width="7.85546875" style="1" customWidth="1"/>
    <col min="3333" max="3333" width="53.7109375" style="1" customWidth="1"/>
    <col min="3334" max="3335" width="3.28515625" style="1" customWidth="1"/>
    <col min="3336" max="3336" width="16.42578125" style="1" customWidth="1"/>
    <col min="3337" max="3337" width="11.42578125" style="1"/>
    <col min="3338" max="3338" width="1.7109375" style="1" customWidth="1"/>
    <col min="3339" max="3339" width="11.42578125" style="1"/>
    <col min="3340" max="3340" width="38.7109375" style="1" customWidth="1"/>
    <col min="3341" max="3341" width="1.28515625" style="1" customWidth="1"/>
    <col min="3342" max="3342" width="11.42578125" style="1"/>
    <col min="3343" max="3343" width="16.28515625" style="1" customWidth="1"/>
    <col min="3344" max="3344" width="11.42578125" style="1"/>
    <col min="3345" max="3345" width="14" style="1" customWidth="1"/>
    <col min="3346" max="3584" width="11.42578125" style="1"/>
    <col min="3585" max="3585" width="5.28515625" style="1" customWidth="1"/>
    <col min="3586" max="3586" width="6.140625" style="1" customWidth="1"/>
    <col min="3587" max="3587" width="3.7109375" style="1" customWidth="1"/>
    <col min="3588" max="3588" width="7.85546875" style="1" customWidth="1"/>
    <col min="3589" max="3589" width="53.7109375" style="1" customWidth="1"/>
    <col min="3590" max="3591" width="3.28515625" style="1" customWidth="1"/>
    <col min="3592" max="3592" width="16.42578125" style="1" customWidth="1"/>
    <col min="3593" max="3593" width="11.42578125" style="1"/>
    <col min="3594" max="3594" width="1.7109375" style="1" customWidth="1"/>
    <col min="3595" max="3595" width="11.42578125" style="1"/>
    <col min="3596" max="3596" width="38.7109375" style="1" customWidth="1"/>
    <col min="3597" max="3597" width="1.28515625" style="1" customWidth="1"/>
    <col min="3598" max="3598" width="11.42578125" style="1"/>
    <col min="3599" max="3599" width="16.28515625" style="1" customWidth="1"/>
    <col min="3600" max="3600" width="11.42578125" style="1"/>
    <col min="3601" max="3601" width="14" style="1" customWidth="1"/>
    <col min="3602" max="3840" width="11.42578125" style="1"/>
    <col min="3841" max="3841" width="5.28515625" style="1" customWidth="1"/>
    <col min="3842" max="3842" width="6.140625" style="1" customWidth="1"/>
    <col min="3843" max="3843" width="3.7109375" style="1" customWidth="1"/>
    <col min="3844" max="3844" width="7.85546875" style="1" customWidth="1"/>
    <col min="3845" max="3845" width="53.7109375" style="1" customWidth="1"/>
    <col min="3846" max="3847" width="3.28515625" style="1" customWidth="1"/>
    <col min="3848" max="3848" width="16.42578125" style="1" customWidth="1"/>
    <col min="3849" max="3849" width="11.42578125" style="1"/>
    <col min="3850" max="3850" width="1.7109375" style="1" customWidth="1"/>
    <col min="3851" max="3851" width="11.42578125" style="1"/>
    <col min="3852" max="3852" width="38.7109375" style="1" customWidth="1"/>
    <col min="3853" max="3853" width="1.28515625" style="1" customWidth="1"/>
    <col min="3854" max="3854" width="11.42578125" style="1"/>
    <col min="3855" max="3855" width="16.28515625" style="1" customWidth="1"/>
    <col min="3856" max="3856" width="11.42578125" style="1"/>
    <col min="3857" max="3857" width="14" style="1" customWidth="1"/>
    <col min="3858" max="4096" width="11.42578125" style="1"/>
    <col min="4097" max="4097" width="5.28515625" style="1" customWidth="1"/>
    <col min="4098" max="4098" width="6.140625" style="1" customWidth="1"/>
    <col min="4099" max="4099" width="3.7109375" style="1" customWidth="1"/>
    <col min="4100" max="4100" width="7.85546875" style="1" customWidth="1"/>
    <col min="4101" max="4101" width="53.7109375" style="1" customWidth="1"/>
    <col min="4102" max="4103" width="3.28515625" style="1" customWidth="1"/>
    <col min="4104" max="4104" width="16.42578125" style="1" customWidth="1"/>
    <col min="4105" max="4105" width="11.42578125" style="1"/>
    <col min="4106" max="4106" width="1.7109375" style="1" customWidth="1"/>
    <col min="4107" max="4107" width="11.42578125" style="1"/>
    <col min="4108" max="4108" width="38.7109375" style="1" customWidth="1"/>
    <col min="4109" max="4109" width="1.28515625" style="1" customWidth="1"/>
    <col min="4110" max="4110" width="11.42578125" style="1"/>
    <col min="4111" max="4111" width="16.28515625" style="1" customWidth="1"/>
    <col min="4112" max="4112" width="11.42578125" style="1"/>
    <col min="4113" max="4113" width="14" style="1" customWidth="1"/>
    <col min="4114" max="4352" width="11.42578125" style="1"/>
    <col min="4353" max="4353" width="5.28515625" style="1" customWidth="1"/>
    <col min="4354" max="4354" width="6.140625" style="1" customWidth="1"/>
    <col min="4355" max="4355" width="3.7109375" style="1" customWidth="1"/>
    <col min="4356" max="4356" width="7.85546875" style="1" customWidth="1"/>
    <col min="4357" max="4357" width="53.7109375" style="1" customWidth="1"/>
    <col min="4358" max="4359" width="3.28515625" style="1" customWidth="1"/>
    <col min="4360" max="4360" width="16.42578125" style="1" customWidth="1"/>
    <col min="4361" max="4361" width="11.42578125" style="1"/>
    <col min="4362" max="4362" width="1.7109375" style="1" customWidth="1"/>
    <col min="4363" max="4363" width="11.42578125" style="1"/>
    <col min="4364" max="4364" width="38.7109375" style="1" customWidth="1"/>
    <col min="4365" max="4365" width="1.28515625" style="1" customWidth="1"/>
    <col min="4366" max="4366" width="11.42578125" style="1"/>
    <col min="4367" max="4367" width="16.28515625" style="1" customWidth="1"/>
    <col min="4368" max="4368" width="11.42578125" style="1"/>
    <col min="4369" max="4369" width="14" style="1" customWidth="1"/>
    <col min="4370" max="4608" width="11.42578125" style="1"/>
    <col min="4609" max="4609" width="5.28515625" style="1" customWidth="1"/>
    <col min="4610" max="4610" width="6.140625" style="1" customWidth="1"/>
    <col min="4611" max="4611" width="3.7109375" style="1" customWidth="1"/>
    <col min="4612" max="4612" width="7.85546875" style="1" customWidth="1"/>
    <col min="4613" max="4613" width="53.7109375" style="1" customWidth="1"/>
    <col min="4614" max="4615" width="3.28515625" style="1" customWidth="1"/>
    <col min="4616" max="4616" width="16.42578125" style="1" customWidth="1"/>
    <col min="4617" max="4617" width="11.42578125" style="1"/>
    <col min="4618" max="4618" width="1.7109375" style="1" customWidth="1"/>
    <col min="4619" max="4619" width="11.42578125" style="1"/>
    <col min="4620" max="4620" width="38.7109375" style="1" customWidth="1"/>
    <col min="4621" max="4621" width="1.28515625" style="1" customWidth="1"/>
    <col min="4622" max="4622" width="11.42578125" style="1"/>
    <col min="4623" max="4623" width="16.28515625" style="1" customWidth="1"/>
    <col min="4624" max="4624" width="11.42578125" style="1"/>
    <col min="4625" max="4625" width="14" style="1" customWidth="1"/>
    <col min="4626" max="4864" width="11.42578125" style="1"/>
    <col min="4865" max="4865" width="5.28515625" style="1" customWidth="1"/>
    <col min="4866" max="4866" width="6.140625" style="1" customWidth="1"/>
    <col min="4867" max="4867" width="3.7109375" style="1" customWidth="1"/>
    <col min="4868" max="4868" width="7.85546875" style="1" customWidth="1"/>
    <col min="4869" max="4869" width="53.7109375" style="1" customWidth="1"/>
    <col min="4870" max="4871" width="3.28515625" style="1" customWidth="1"/>
    <col min="4872" max="4872" width="16.42578125" style="1" customWidth="1"/>
    <col min="4873" max="4873" width="11.42578125" style="1"/>
    <col min="4874" max="4874" width="1.7109375" style="1" customWidth="1"/>
    <col min="4875" max="4875" width="11.42578125" style="1"/>
    <col min="4876" max="4876" width="38.7109375" style="1" customWidth="1"/>
    <col min="4877" max="4877" width="1.28515625" style="1" customWidth="1"/>
    <col min="4878" max="4878" width="11.42578125" style="1"/>
    <col min="4879" max="4879" width="16.28515625" style="1" customWidth="1"/>
    <col min="4880" max="4880" width="11.42578125" style="1"/>
    <col min="4881" max="4881" width="14" style="1" customWidth="1"/>
    <col min="4882" max="5120" width="11.42578125" style="1"/>
    <col min="5121" max="5121" width="5.28515625" style="1" customWidth="1"/>
    <col min="5122" max="5122" width="6.140625" style="1" customWidth="1"/>
    <col min="5123" max="5123" width="3.7109375" style="1" customWidth="1"/>
    <col min="5124" max="5124" width="7.85546875" style="1" customWidth="1"/>
    <col min="5125" max="5125" width="53.7109375" style="1" customWidth="1"/>
    <col min="5126" max="5127" width="3.28515625" style="1" customWidth="1"/>
    <col min="5128" max="5128" width="16.42578125" style="1" customWidth="1"/>
    <col min="5129" max="5129" width="11.42578125" style="1"/>
    <col min="5130" max="5130" width="1.7109375" style="1" customWidth="1"/>
    <col min="5131" max="5131" width="11.42578125" style="1"/>
    <col min="5132" max="5132" width="38.7109375" style="1" customWidth="1"/>
    <col min="5133" max="5133" width="1.28515625" style="1" customWidth="1"/>
    <col min="5134" max="5134" width="11.42578125" style="1"/>
    <col min="5135" max="5135" width="16.28515625" style="1" customWidth="1"/>
    <col min="5136" max="5136" width="11.42578125" style="1"/>
    <col min="5137" max="5137" width="14" style="1" customWidth="1"/>
    <col min="5138" max="5376" width="11.42578125" style="1"/>
    <col min="5377" max="5377" width="5.28515625" style="1" customWidth="1"/>
    <col min="5378" max="5378" width="6.140625" style="1" customWidth="1"/>
    <col min="5379" max="5379" width="3.7109375" style="1" customWidth="1"/>
    <col min="5380" max="5380" width="7.85546875" style="1" customWidth="1"/>
    <col min="5381" max="5381" width="53.7109375" style="1" customWidth="1"/>
    <col min="5382" max="5383" width="3.28515625" style="1" customWidth="1"/>
    <col min="5384" max="5384" width="16.42578125" style="1" customWidth="1"/>
    <col min="5385" max="5385" width="11.42578125" style="1"/>
    <col min="5386" max="5386" width="1.7109375" style="1" customWidth="1"/>
    <col min="5387" max="5387" width="11.42578125" style="1"/>
    <col min="5388" max="5388" width="38.7109375" style="1" customWidth="1"/>
    <col min="5389" max="5389" width="1.28515625" style="1" customWidth="1"/>
    <col min="5390" max="5390" width="11.42578125" style="1"/>
    <col min="5391" max="5391" width="16.28515625" style="1" customWidth="1"/>
    <col min="5392" max="5392" width="11.42578125" style="1"/>
    <col min="5393" max="5393" width="14" style="1" customWidth="1"/>
    <col min="5394" max="5632" width="11.42578125" style="1"/>
    <col min="5633" max="5633" width="5.28515625" style="1" customWidth="1"/>
    <col min="5634" max="5634" width="6.140625" style="1" customWidth="1"/>
    <col min="5635" max="5635" width="3.7109375" style="1" customWidth="1"/>
    <col min="5636" max="5636" width="7.85546875" style="1" customWidth="1"/>
    <col min="5637" max="5637" width="53.7109375" style="1" customWidth="1"/>
    <col min="5638" max="5639" width="3.28515625" style="1" customWidth="1"/>
    <col min="5640" max="5640" width="16.42578125" style="1" customWidth="1"/>
    <col min="5641" max="5641" width="11.42578125" style="1"/>
    <col min="5642" max="5642" width="1.7109375" style="1" customWidth="1"/>
    <col min="5643" max="5643" width="11.42578125" style="1"/>
    <col min="5644" max="5644" width="38.7109375" style="1" customWidth="1"/>
    <col min="5645" max="5645" width="1.28515625" style="1" customWidth="1"/>
    <col min="5646" max="5646" width="11.42578125" style="1"/>
    <col min="5647" max="5647" width="16.28515625" style="1" customWidth="1"/>
    <col min="5648" max="5648" width="11.42578125" style="1"/>
    <col min="5649" max="5649" width="14" style="1" customWidth="1"/>
    <col min="5650" max="5888" width="11.42578125" style="1"/>
    <col min="5889" max="5889" width="5.28515625" style="1" customWidth="1"/>
    <col min="5890" max="5890" width="6.140625" style="1" customWidth="1"/>
    <col min="5891" max="5891" width="3.7109375" style="1" customWidth="1"/>
    <col min="5892" max="5892" width="7.85546875" style="1" customWidth="1"/>
    <col min="5893" max="5893" width="53.7109375" style="1" customWidth="1"/>
    <col min="5894" max="5895" width="3.28515625" style="1" customWidth="1"/>
    <col min="5896" max="5896" width="16.42578125" style="1" customWidth="1"/>
    <col min="5897" max="5897" width="11.42578125" style="1"/>
    <col min="5898" max="5898" width="1.7109375" style="1" customWidth="1"/>
    <col min="5899" max="5899" width="11.42578125" style="1"/>
    <col min="5900" max="5900" width="38.7109375" style="1" customWidth="1"/>
    <col min="5901" max="5901" width="1.28515625" style="1" customWidth="1"/>
    <col min="5902" max="5902" width="11.42578125" style="1"/>
    <col min="5903" max="5903" width="16.28515625" style="1" customWidth="1"/>
    <col min="5904" max="5904" width="11.42578125" style="1"/>
    <col min="5905" max="5905" width="14" style="1" customWidth="1"/>
    <col min="5906" max="6144" width="11.42578125" style="1"/>
    <col min="6145" max="6145" width="5.28515625" style="1" customWidth="1"/>
    <col min="6146" max="6146" width="6.140625" style="1" customWidth="1"/>
    <col min="6147" max="6147" width="3.7109375" style="1" customWidth="1"/>
    <col min="6148" max="6148" width="7.85546875" style="1" customWidth="1"/>
    <col min="6149" max="6149" width="53.7109375" style="1" customWidth="1"/>
    <col min="6150" max="6151" width="3.28515625" style="1" customWidth="1"/>
    <col min="6152" max="6152" width="16.42578125" style="1" customWidth="1"/>
    <col min="6153" max="6153" width="11.42578125" style="1"/>
    <col min="6154" max="6154" width="1.7109375" style="1" customWidth="1"/>
    <col min="6155" max="6155" width="11.42578125" style="1"/>
    <col min="6156" max="6156" width="38.7109375" style="1" customWidth="1"/>
    <col min="6157" max="6157" width="1.28515625" style="1" customWidth="1"/>
    <col min="6158" max="6158" width="11.42578125" style="1"/>
    <col min="6159" max="6159" width="16.28515625" style="1" customWidth="1"/>
    <col min="6160" max="6160" width="11.42578125" style="1"/>
    <col min="6161" max="6161" width="14" style="1" customWidth="1"/>
    <col min="6162" max="6400" width="11.42578125" style="1"/>
    <col min="6401" max="6401" width="5.28515625" style="1" customWidth="1"/>
    <col min="6402" max="6402" width="6.140625" style="1" customWidth="1"/>
    <col min="6403" max="6403" width="3.7109375" style="1" customWidth="1"/>
    <col min="6404" max="6404" width="7.85546875" style="1" customWidth="1"/>
    <col min="6405" max="6405" width="53.7109375" style="1" customWidth="1"/>
    <col min="6406" max="6407" width="3.28515625" style="1" customWidth="1"/>
    <col min="6408" max="6408" width="16.42578125" style="1" customWidth="1"/>
    <col min="6409" max="6409" width="11.42578125" style="1"/>
    <col min="6410" max="6410" width="1.7109375" style="1" customWidth="1"/>
    <col min="6411" max="6411" width="11.42578125" style="1"/>
    <col min="6412" max="6412" width="38.7109375" style="1" customWidth="1"/>
    <col min="6413" max="6413" width="1.28515625" style="1" customWidth="1"/>
    <col min="6414" max="6414" width="11.42578125" style="1"/>
    <col min="6415" max="6415" width="16.28515625" style="1" customWidth="1"/>
    <col min="6416" max="6416" width="11.42578125" style="1"/>
    <col min="6417" max="6417" width="14" style="1" customWidth="1"/>
    <col min="6418" max="6656" width="11.42578125" style="1"/>
    <col min="6657" max="6657" width="5.28515625" style="1" customWidth="1"/>
    <col min="6658" max="6658" width="6.140625" style="1" customWidth="1"/>
    <col min="6659" max="6659" width="3.7109375" style="1" customWidth="1"/>
    <col min="6660" max="6660" width="7.85546875" style="1" customWidth="1"/>
    <col min="6661" max="6661" width="53.7109375" style="1" customWidth="1"/>
    <col min="6662" max="6663" width="3.28515625" style="1" customWidth="1"/>
    <col min="6664" max="6664" width="16.42578125" style="1" customWidth="1"/>
    <col min="6665" max="6665" width="11.42578125" style="1"/>
    <col min="6666" max="6666" width="1.7109375" style="1" customWidth="1"/>
    <col min="6667" max="6667" width="11.42578125" style="1"/>
    <col min="6668" max="6668" width="38.7109375" style="1" customWidth="1"/>
    <col min="6669" max="6669" width="1.28515625" style="1" customWidth="1"/>
    <col min="6670" max="6670" width="11.42578125" style="1"/>
    <col min="6671" max="6671" width="16.28515625" style="1" customWidth="1"/>
    <col min="6672" max="6672" width="11.42578125" style="1"/>
    <col min="6673" max="6673" width="14" style="1" customWidth="1"/>
    <col min="6674" max="6912" width="11.42578125" style="1"/>
    <col min="6913" max="6913" width="5.28515625" style="1" customWidth="1"/>
    <col min="6914" max="6914" width="6.140625" style="1" customWidth="1"/>
    <col min="6915" max="6915" width="3.7109375" style="1" customWidth="1"/>
    <col min="6916" max="6916" width="7.85546875" style="1" customWidth="1"/>
    <col min="6917" max="6917" width="53.7109375" style="1" customWidth="1"/>
    <col min="6918" max="6919" width="3.28515625" style="1" customWidth="1"/>
    <col min="6920" max="6920" width="16.42578125" style="1" customWidth="1"/>
    <col min="6921" max="6921" width="11.42578125" style="1"/>
    <col min="6922" max="6922" width="1.7109375" style="1" customWidth="1"/>
    <col min="6923" max="6923" width="11.42578125" style="1"/>
    <col min="6924" max="6924" width="38.7109375" style="1" customWidth="1"/>
    <col min="6925" max="6925" width="1.28515625" style="1" customWidth="1"/>
    <col min="6926" max="6926" width="11.42578125" style="1"/>
    <col min="6927" max="6927" width="16.28515625" style="1" customWidth="1"/>
    <col min="6928" max="6928" width="11.42578125" style="1"/>
    <col min="6929" max="6929" width="14" style="1" customWidth="1"/>
    <col min="6930" max="7168" width="11.42578125" style="1"/>
    <col min="7169" max="7169" width="5.28515625" style="1" customWidth="1"/>
    <col min="7170" max="7170" width="6.140625" style="1" customWidth="1"/>
    <col min="7171" max="7171" width="3.7109375" style="1" customWidth="1"/>
    <col min="7172" max="7172" width="7.85546875" style="1" customWidth="1"/>
    <col min="7173" max="7173" width="53.7109375" style="1" customWidth="1"/>
    <col min="7174" max="7175" width="3.28515625" style="1" customWidth="1"/>
    <col min="7176" max="7176" width="16.42578125" style="1" customWidth="1"/>
    <col min="7177" max="7177" width="11.42578125" style="1"/>
    <col min="7178" max="7178" width="1.7109375" style="1" customWidth="1"/>
    <col min="7179" max="7179" width="11.42578125" style="1"/>
    <col min="7180" max="7180" width="38.7109375" style="1" customWidth="1"/>
    <col min="7181" max="7181" width="1.28515625" style="1" customWidth="1"/>
    <col min="7182" max="7182" width="11.42578125" style="1"/>
    <col min="7183" max="7183" width="16.28515625" style="1" customWidth="1"/>
    <col min="7184" max="7184" width="11.42578125" style="1"/>
    <col min="7185" max="7185" width="14" style="1" customWidth="1"/>
    <col min="7186" max="7424" width="11.42578125" style="1"/>
    <col min="7425" max="7425" width="5.28515625" style="1" customWidth="1"/>
    <col min="7426" max="7426" width="6.140625" style="1" customWidth="1"/>
    <col min="7427" max="7427" width="3.7109375" style="1" customWidth="1"/>
    <col min="7428" max="7428" width="7.85546875" style="1" customWidth="1"/>
    <col min="7429" max="7429" width="53.7109375" style="1" customWidth="1"/>
    <col min="7430" max="7431" width="3.28515625" style="1" customWidth="1"/>
    <col min="7432" max="7432" width="16.42578125" style="1" customWidth="1"/>
    <col min="7433" max="7433" width="11.42578125" style="1"/>
    <col min="7434" max="7434" width="1.7109375" style="1" customWidth="1"/>
    <col min="7435" max="7435" width="11.42578125" style="1"/>
    <col min="7436" max="7436" width="38.7109375" style="1" customWidth="1"/>
    <col min="7437" max="7437" width="1.28515625" style="1" customWidth="1"/>
    <col min="7438" max="7438" width="11.42578125" style="1"/>
    <col min="7439" max="7439" width="16.28515625" style="1" customWidth="1"/>
    <col min="7440" max="7440" width="11.42578125" style="1"/>
    <col min="7441" max="7441" width="14" style="1" customWidth="1"/>
    <col min="7442" max="7680" width="11.42578125" style="1"/>
    <col min="7681" max="7681" width="5.28515625" style="1" customWidth="1"/>
    <col min="7682" max="7682" width="6.140625" style="1" customWidth="1"/>
    <col min="7683" max="7683" width="3.7109375" style="1" customWidth="1"/>
    <col min="7684" max="7684" width="7.85546875" style="1" customWidth="1"/>
    <col min="7685" max="7685" width="53.7109375" style="1" customWidth="1"/>
    <col min="7686" max="7687" width="3.28515625" style="1" customWidth="1"/>
    <col min="7688" max="7688" width="16.42578125" style="1" customWidth="1"/>
    <col min="7689" max="7689" width="11.42578125" style="1"/>
    <col min="7690" max="7690" width="1.7109375" style="1" customWidth="1"/>
    <col min="7691" max="7691" width="11.42578125" style="1"/>
    <col min="7692" max="7692" width="38.7109375" style="1" customWidth="1"/>
    <col min="7693" max="7693" width="1.28515625" style="1" customWidth="1"/>
    <col min="7694" max="7694" width="11.42578125" style="1"/>
    <col min="7695" max="7695" width="16.28515625" style="1" customWidth="1"/>
    <col min="7696" max="7696" width="11.42578125" style="1"/>
    <col min="7697" max="7697" width="14" style="1" customWidth="1"/>
    <col min="7698" max="7936" width="11.42578125" style="1"/>
    <col min="7937" max="7937" width="5.28515625" style="1" customWidth="1"/>
    <col min="7938" max="7938" width="6.140625" style="1" customWidth="1"/>
    <col min="7939" max="7939" width="3.7109375" style="1" customWidth="1"/>
    <col min="7940" max="7940" width="7.85546875" style="1" customWidth="1"/>
    <col min="7941" max="7941" width="53.7109375" style="1" customWidth="1"/>
    <col min="7942" max="7943" width="3.28515625" style="1" customWidth="1"/>
    <col min="7944" max="7944" width="16.42578125" style="1" customWidth="1"/>
    <col min="7945" max="7945" width="11.42578125" style="1"/>
    <col min="7946" max="7946" width="1.7109375" style="1" customWidth="1"/>
    <col min="7947" max="7947" width="11.42578125" style="1"/>
    <col min="7948" max="7948" width="38.7109375" style="1" customWidth="1"/>
    <col min="7949" max="7949" width="1.28515625" style="1" customWidth="1"/>
    <col min="7950" max="7950" width="11.42578125" style="1"/>
    <col min="7951" max="7951" width="16.28515625" style="1" customWidth="1"/>
    <col min="7952" max="7952" width="11.42578125" style="1"/>
    <col min="7953" max="7953" width="14" style="1" customWidth="1"/>
    <col min="7954" max="8192" width="11.42578125" style="1"/>
    <col min="8193" max="8193" width="5.28515625" style="1" customWidth="1"/>
    <col min="8194" max="8194" width="6.140625" style="1" customWidth="1"/>
    <col min="8195" max="8195" width="3.7109375" style="1" customWidth="1"/>
    <col min="8196" max="8196" width="7.85546875" style="1" customWidth="1"/>
    <col min="8197" max="8197" width="53.7109375" style="1" customWidth="1"/>
    <col min="8198" max="8199" width="3.28515625" style="1" customWidth="1"/>
    <col min="8200" max="8200" width="16.42578125" style="1" customWidth="1"/>
    <col min="8201" max="8201" width="11.42578125" style="1"/>
    <col min="8202" max="8202" width="1.7109375" style="1" customWidth="1"/>
    <col min="8203" max="8203" width="11.42578125" style="1"/>
    <col min="8204" max="8204" width="38.7109375" style="1" customWidth="1"/>
    <col min="8205" max="8205" width="1.28515625" style="1" customWidth="1"/>
    <col min="8206" max="8206" width="11.42578125" style="1"/>
    <col min="8207" max="8207" width="16.28515625" style="1" customWidth="1"/>
    <col min="8208" max="8208" width="11.42578125" style="1"/>
    <col min="8209" max="8209" width="14" style="1" customWidth="1"/>
    <col min="8210" max="8448" width="11.42578125" style="1"/>
    <col min="8449" max="8449" width="5.28515625" style="1" customWidth="1"/>
    <col min="8450" max="8450" width="6.140625" style="1" customWidth="1"/>
    <col min="8451" max="8451" width="3.7109375" style="1" customWidth="1"/>
    <col min="8452" max="8452" width="7.85546875" style="1" customWidth="1"/>
    <col min="8453" max="8453" width="53.7109375" style="1" customWidth="1"/>
    <col min="8454" max="8455" width="3.28515625" style="1" customWidth="1"/>
    <col min="8456" max="8456" width="16.42578125" style="1" customWidth="1"/>
    <col min="8457" max="8457" width="11.42578125" style="1"/>
    <col min="8458" max="8458" width="1.7109375" style="1" customWidth="1"/>
    <col min="8459" max="8459" width="11.42578125" style="1"/>
    <col min="8460" max="8460" width="38.7109375" style="1" customWidth="1"/>
    <col min="8461" max="8461" width="1.28515625" style="1" customWidth="1"/>
    <col min="8462" max="8462" width="11.42578125" style="1"/>
    <col min="8463" max="8463" width="16.28515625" style="1" customWidth="1"/>
    <col min="8464" max="8464" width="11.42578125" style="1"/>
    <col min="8465" max="8465" width="14" style="1" customWidth="1"/>
    <col min="8466" max="8704" width="11.42578125" style="1"/>
    <col min="8705" max="8705" width="5.28515625" style="1" customWidth="1"/>
    <col min="8706" max="8706" width="6.140625" style="1" customWidth="1"/>
    <col min="8707" max="8707" width="3.7109375" style="1" customWidth="1"/>
    <col min="8708" max="8708" width="7.85546875" style="1" customWidth="1"/>
    <col min="8709" max="8709" width="53.7109375" style="1" customWidth="1"/>
    <col min="8710" max="8711" width="3.28515625" style="1" customWidth="1"/>
    <col min="8712" max="8712" width="16.42578125" style="1" customWidth="1"/>
    <col min="8713" max="8713" width="11.42578125" style="1"/>
    <col min="8714" max="8714" width="1.7109375" style="1" customWidth="1"/>
    <col min="8715" max="8715" width="11.42578125" style="1"/>
    <col min="8716" max="8716" width="38.7109375" style="1" customWidth="1"/>
    <col min="8717" max="8717" width="1.28515625" style="1" customWidth="1"/>
    <col min="8718" max="8718" width="11.42578125" style="1"/>
    <col min="8719" max="8719" width="16.28515625" style="1" customWidth="1"/>
    <col min="8720" max="8720" width="11.42578125" style="1"/>
    <col min="8721" max="8721" width="14" style="1" customWidth="1"/>
    <col min="8722" max="8960" width="11.42578125" style="1"/>
    <col min="8961" max="8961" width="5.28515625" style="1" customWidth="1"/>
    <col min="8962" max="8962" width="6.140625" style="1" customWidth="1"/>
    <col min="8963" max="8963" width="3.7109375" style="1" customWidth="1"/>
    <col min="8964" max="8964" width="7.85546875" style="1" customWidth="1"/>
    <col min="8965" max="8965" width="53.7109375" style="1" customWidth="1"/>
    <col min="8966" max="8967" width="3.28515625" style="1" customWidth="1"/>
    <col min="8968" max="8968" width="16.42578125" style="1" customWidth="1"/>
    <col min="8969" max="8969" width="11.42578125" style="1"/>
    <col min="8970" max="8970" width="1.7109375" style="1" customWidth="1"/>
    <col min="8971" max="8971" width="11.42578125" style="1"/>
    <col min="8972" max="8972" width="38.7109375" style="1" customWidth="1"/>
    <col min="8973" max="8973" width="1.28515625" style="1" customWidth="1"/>
    <col min="8974" max="8974" width="11.42578125" style="1"/>
    <col min="8975" max="8975" width="16.28515625" style="1" customWidth="1"/>
    <col min="8976" max="8976" width="11.42578125" style="1"/>
    <col min="8977" max="8977" width="14" style="1" customWidth="1"/>
    <col min="8978" max="9216" width="11.42578125" style="1"/>
    <col min="9217" max="9217" width="5.28515625" style="1" customWidth="1"/>
    <col min="9218" max="9218" width="6.140625" style="1" customWidth="1"/>
    <col min="9219" max="9219" width="3.7109375" style="1" customWidth="1"/>
    <col min="9220" max="9220" width="7.85546875" style="1" customWidth="1"/>
    <col min="9221" max="9221" width="53.7109375" style="1" customWidth="1"/>
    <col min="9222" max="9223" width="3.28515625" style="1" customWidth="1"/>
    <col min="9224" max="9224" width="16.42578125" style="1" customWidth="1"/>
    <col min="9225" max="9225" width="11.42578125" style="1"/>
    <col min="9226" max="9226" width="1.7109375" style="1" customWidth="1"/>
    <col min="9227" max="9227" width="11.42578125" style="1"/>
    <col min="9228" max="9228" width="38.7109375" style="1" customWidth="1"/>
    <col min="9229" max="9229" width="1.28515625" style="1" customWidth="1"/>
    <col min="9230" max="9230" width="11.42578125" style="1"/>
    <col min="9231" max="9231" width="16.28515625" style="1" customWidth="1"/>
    <col min="9232" max="9232" width="11.42578125" style="1"/>
    <col min="9233" max="9233" width="14" style="1" customWidth="1"/>
    <col min="9234" max="9472" width="11.42578125" style="1"/>
    <col min="9473" max="9473" width="5.28515625" style="1" customWidth="1"/>
    <col min="9474" max="9474" width="6.140625" style="1" customWidth="1"/>
    <col min="9475" max="9475" width="3.7109375" style="1" customWidth="1"/>
    <col min="9476" max="9476" width="7.85546875" style="1" customWidth="1"/>
    <col min="9477" max="9477" width="53.7109375" style="1" customWidth="1"/>
    <col min="9478" max="9479" width="3.28515625" style="1" customWidth="1"/>
    <col min="9480" max="9480" width="16.42578125" style="1" customWidth="1"/>
    <col min="9481" max="9481" width="11.42578125" style="1"/>
    <col min="9482" max="9482" width="1.7109375" style="1" customWidth="1"/>
    <col min="9483" max="9483" width="11.42578125" style="1"/>
    <col min="9484" max="9484" width="38.7109375" style="1" customWidth="1"/>
    <col min="9485" max="9485" width="1.28515625" style="1" customWidth="1"/>
    <col min="9486" max="9486" width="11.42578125" style="1"/>
    <col min="9487" max="9487" width="16.28515625" style="1" customWidth="1"/>
    <col min="9488" max="9488" width="11.42578125" style="1"/>
    <col min="9489" max="9489" width="14" style="1" customWidth="1"/>
    <col min="9490" max="9728" width="11.42578125" style="1"/>
    <col min="9729" max="9729" width="5.28515625" style="1" customWidth="1"/>
    <col min="9730" max="9730" width="6.140625" style="1" customWidth="1"/>
    <col min="9731" max="9731" width="3.7109375" style="1" customWidth="1"/>
    <col min="9732" max="9732" width="7.85546875" style="1" customWidth="1"/>
    <col min="9733" max="9733" width="53.7109375" style="1" customWidth="1"/>
    <col min="9734" max="9735" width="3.28515625" style="1" customWidth="1"/>
    <col min="9736" max="9736" width="16.42578125" style="1" customWidth="1"/>
    <col min="9737" max="9737" width="11.42578125" style="1"/>
    <col min="9738" max="9738" width="1.7109375" style="1" customWidth="1"/>
    <col min="9739" max="9739" width="11.42578125" style="1"/>
    <col min="9740" max="9740" width="38.7109375" style="1" customWidth="1"/>
    <col min="9741" max="9741" width="1.28515625" style="1" customWidth="1"/>
    <col min="9742" max="9742" width="11.42578125" style="1"/>
    <col min="9743" max="9743" width="16.28515625" style="1" customWidth="1"/>
    <col min="9744" max="9744" width="11.42578125" style="1"/>
    <col min="9745" max="9745" width="14" style="1" customWidth="1"/>
    <col min="9746" max="9984" width="11.42578125" style="1"/>
    <col min="9985" max="9985" width="5.28515625" style="1" customWidth="1"/>
    <col min="9986" max="9986" width="6.140625" style="1" customWidth="1"/>
    <col min="9987" max="9987" width="3.7109375" style="1" customWidth="1"/>
    <col min="9988" max="9988" width="7.85546875" style="1" customWidth="1"/>
    <col min="9989" max="9989" width="53.7109375" style="1" customWidth="1"/>
    <col min="9990" max="9991" width="3.28515625" style="1" customWidth="1"/>
    <col min="9992" max="9992" width="16.42578125" style="1" customWidth="1"/>
    <col min="9993" max="9993" width="11.42578125" style="1"/>
    <col min="9994" max="9994" width="1.7109375" style="1" customWidth="1"/>
    <col min="9995" max="9995" width="11.42578125" style="1"/>
    <col min="9996" max="9996" width="38.7109375" style="1" customWidth="1"/>
    <col min="9997" max="9997" width="1.28515625" style="1" customWidth="1"/>
    <col min="9998" max="9998" width="11.42578125" style="1"/>
    <col min="9999" max="9999" width="16.28515625" style="1" customWidth="1"/>
    <col min="10000" max="10000" width="11.42578125" style="1"/>
    <col min="10001" max="10001" width="14" style="1" customWidth="1"/>
    <col min="10002" max="10240" width="11.42578125" style="1"/>
    <col min="10241" max="10241" width="5.28515625" style="1" customWidth="1"/>
    <col min="10242" max="10242" width="6.140625" style="1" customWidth="1"/>
    <col min="10243" max="10243" width="3.7109375" style="1" customWidth="1"/>
    <col min="10244" max="10244" width="7.85546875" style="1" customWidth="1"/>
    <col min="10245" max="10245" width="53.7109375" style="1" customWidth="1"/>
    <col min="10246" max="10247" width="3.28515625" style="1" customWidth="1"/>
    <col min="10248" max="10248" width="16.42578125" style="1" customWidth="1"/>
    <col min="10249" max="10249" width="11.42578125" style="1"/>
    <col min="10250" max="10250" width="1.7109375" style="1" customWidth="1"/>
    <col min="10251" max="10251" width="11.42578125" style="1"/>
    <col min="10252" max="10252" width="38.7109375" style="1" customWidth="1"/>
    <col min="10253" max="10253" width="1.28515625" style="1" customWidth="1"/>
    <col min="10254" max="10254" width="11.42578125" style="1"/>
    <col min="10255" max="10255" width="16.28515625" style="1" customWidth="1"/>
    <col min="10256" max="10256" width="11.42578125" style="1"/>
    <col min="10257" max="10257" width="14" style="1" customWidth="1"/>
    <col min="10258" max="10496" width="11.42578125" style="1"/>
    <col min="10497" max="10497" width="5.28515625" style="1" customWidth="1"/>
    <col min="10498" max="10498" width="6.140625" style="1" customWidth="1"/>
    <col min="10499" max="10499" width="3.7109375" style="1" customWidth="1"/>
    <col min="10500" max="10500" width="7.85546875" style="1" customWidth="1"/>
    <col min="10501" max="10501" width="53.7109375" style="1" customWidth="1"/>
    <col min="10502" max="10503" width="3.28515625" style="1" customWidth="1"/>
    <col min="10504" max="10504" width="16.42578125" style="1" customWidth="1"/>
    <col min="10505" max="10505" width="11.42578125" style="1"/>
    <col min="10506" max="10506" width="1.7109375" style="1" customWidth="1"/>
    <col min="10507" max="10507" width="11.42578125" style="1"/>
    <col min="10508" max="10508" width="38.7109375" style="1" customWidth="1"/>
    <col min="10509" max="10509" width="1.28515625" style="1" customWidth="1"/>
    <col min="10510" max="10510" width="11.42578125" style="1"/>
    <col min="10511" max="10511" width="16.28515625" style="1" customWidth="1"/>
    <col min="10512" max="10512" width="11.42578125" style="1"/>
    <col min="10513" max="10513" width="14" style="1" customWidth="1"/>
    <col min="10514" max="10752" width="11.42578125" style="1"/>
    <col min="10753" max="10753" width="5.28515625" style="1" customWidth="1"/>
    <col min="10754" max="10754" width="6.140625" style="1" customWidth="1"/>
    <col min="10755" max="10755" width="3.7109375" style="1" customWidth="1"/>
    <col min="10756" max="10756" width="7.85546875" style="1" customWidth="1"/>
    <col min="10757" max="10757" width="53.7109375" style="1" customWidth="1"/>
    <col min="10758" max="10759" width="3.28515625" style="1" customWidth="1"/>
    <col min="10760" max="10760" width="16.42578125" style="1" customWidth="1"/>
    <col min="10761" max="10761" width="11.42578125" style="1"/>
    <col min="10762" max="10762" width="1.7109375" style="1" customWidth="1"/>
    <col min="10763" max="10763" width="11.42578125" style="1"/>
    <col min="10764" max="10764" width="38.7109375" style="1" customWidth="1"/>
    <col min="10765" max="10765" width="1.28515625" style="1" customWidth="1"/>
    <col min="10766" max="10766" width="11.42578125" style="1"/>
    <col min="10767" max="10767" width="16.28515625" style="1" customWidth="1"/>
    <col min="10768" max="10768" width="11.42578125" style="1"/>
    <col min="10769" max="10769" width="14" style="1" customWidth="1"/>
    <col min="10770" max="11008" width="11.42578125" style="1"/>
    <col min="11009" max="11009" width="5.28515625" style="1" customWidth="1"/>
    <col min="11010" max="11010" width="6.140625" style="1" customWidth="1"/>
    <col min="11011" max="11011" width="3.7109375" style="1" customWidth="1"/>
    <col min="11012" max="11012" width="7.85546875" style="1" customWidth="1"/>
    <col min="11013" max="11013" width="53.7109375" style="1" customWidth="1"/>
    <col min="11014" max="11015" width="3.28515625" style="1" customWidth="1"/>
    <col min="11016" max="11016" width="16.42578125" style="1" customWidth="1"/>
    <col min="11017" max="11017" width="11.42578125" style="1"/>
    <col min="11018" max="11018" width="1.7109375" style="1" customWidth="1"/>
    <col min="11019" max="11019" width="11.42578125" style="1"/>
    <col min="11020" max="11020" width="38.7109375" style="1" customWidth="1"/>
    <col min="11021" max="11021" width="1.28515625" style="1" customWidth="1"/>
    <col min="11022" max="11022" width="11.42578125" style="1"/>
    <col min="11023" max="11023" width="16.28515625" style="1" customWidth="1"/>
    <col min="11024" max="11024" width="11.42578125" style="1"/>
    <col min="11025" max="11025" width="14" style="1" customWidth="1"/>
    <col min="11026" max="11264" width="11.42578125" style="1"/>
    <col min="11265" max="11265" width="5.28515625" style="1" customWidth="1"/>
    <col min="11266" max="11266" width="6.140625" style="1" customWidth="1"/>
    <col min="11267" max="11267" width="3.7109375" style="1" customWidth="1"/>
    <col min="11268" max="11268" width="7.85546875" style="1" customWidth="1"/>
    <col min="11269" max="11269" width="53.7109375" style="1" customWidth="1"/>
    <col min="11270" max="11271" width="3.28515625" style="1" customWidth="1"/>
    <col min="11272" max="11272" width="16.42578125" style="1" customWidth="1"/>
    <col min="11273" max="11273" width="11.42578125" style="1"/>
    <col min="11274" max="11274" width="1.7109375" style="1" customWidth="1"/>
    <col min="11275" max="11275" width="11.42578125" style="1"/>
    <col min="11276" max="11276" width="38.7109375" style="1" customWidth="1"/>
    <col min="11277" max="11277" width="1.28515625" style="1" customWidth="1"/>
    <col min="11278" max="11278" width="11.42578125" style="1"/>
    <col min="11279" max="11279" width="16.28515625" style="1" customWidth="1"/>
    <col min="11280" max="11280" width="11.42578125" style="1"/>
    <col min="11281" max="11281" width="14" style="1" customWidth="1"/>
    <col min="11282" max="11520" width="11.42578125" style="1"/>
    <col min="11521" max="11521" width="5.28515625" style="1" customWidth="1"/>
    <col min="11522" max="11522" width="6.140625" style="1" customWidth="1"/>
    <col min="11523" max="11523" width="3.7109375" style="1" customWidth="1"/>
    <col min="11524" max="11524" width="7.85546875" style="1" customWidth="1"/>
    <col min="11525" max="11525" width="53.7109375" style="1" customWidth="1"/>
    <col min="11526" max="11527" width="3.28515625" style="1" customWidth="1"/>
    <col min="11528" max="11528" width="16.42578125" style="1" customWidth="1"/>
    <col min="11529" max="11529" width="11.42578125" style="1"/>
    <col min="11530" max="11530" width="1.7109375" style="1" customWidth="1"/>
    <col min="11531" max="11531" width="11.42578125" style="1"/>
    <col min="11532" max="11532" width="38.7109375" style="1" customWidth="1"/>
    <col min="11533" max="11533" width="1.28515625" style="1" customWidth="1"/>
    <col min="11534" max="11534" width="11.42578125" style="1"/>
    <col min="11535" max="11535" width="16.28515625" style="1" customWidth="1"/>
    <col min="11536" max="11536" width="11.42578125" style="1"/>
    <col min="11537" max="11537" width="14" style="1" customWidth="1"/>
    <col min="11538" max="11776" width="11.42578125" style="1"/>
    <col min="11777" max="11777" width="5.28515625" style="1" customWidth="1"/>
    <col min="11778" max="11778" width="6.140625" style="1" customWidth="1"/>
    <col min="11779" max="11779" width="3.7109375" style="1" customWidth="1"/>
    <col min="11780" max="11780" width="7.85546875" style="1" customWidth="1"/>
    <col min="11781" max="11781" width="53.7109375" style="1" customWidth="1"/>
    <col min="11782" max="11783" width="3.28515625" style="1" customWidth="1"/>
    <col min="11784" max="11784" width="16.42578125" style="1" customWidth="1"/>
    <col min="11785" max="11785" width="11.42578125" style="1"/>
    <col min="11786" max="11786" width="1.7109375" style="1" customWidth="1"/>
    <col min="11787" max="11787" width="11.42578125" style="1"/>
    <col min="11788" max="11788" width="38.7109375" style="1" customWidth="1"/>
    <col min="11789" max="11789" width="1.28515625" style="1" customWidth="1"/>
    <col min="11790" max="11790" width="11.42578125" style="1"/>
    <col min="11791" max="11791" width="16.28515625" style="1" customWidth="1"/>
    <col min="11792" max="11792" width="11.42578125" style="1"/>
    <col min="11793" max="11793" width="14" style="1" customWidth="1"/>
    <col min="11794" max="12032" width="11.42578125" style="1"/>
    <col min="12033" max="12033" width="5.28515625" style="1" customWidth="1"/>
    <col min="12034" max="12034" width="6.140625" style="1" customWidth="1"/>
    <col min="12035" max="12035" width="3.7109375" style="1" customWidth="1"/>
    <col min="12036" max="12036" width="7.85546875" style="1" customWidth="1"/>
    <col min="12037" max="12037" width="53.7109375" style="1" customWidth="1"/>
    <col min="12038" max="12039" width="3.28515625" style="1" customWidth="1"/>
    <col min="12040" max="12040" width="16.42578125" style="1" customWidth="1"/>
    <col min="12041" max="12041" width="11.42578125" style="1"/>
    <col min="12042" max="12042" width="1.7109375" style="1" customWidth="1"/>
    <col min="12043" max="12043" width="11.42578125" style="1"/>
    <col min="12044" max="12044" width="38.7109375" style="1" customWidth="1"/>
    <col min="12045" max="12045" width="1.28515625" style="1" customWidth="1"/>
    <col min="12046" max="12046" width="11.42578125" style="1"/>
    <col min="12047" max="12047" width="16.28515625" style="1" customWidth="1"/>
    <col min="12048" max="12048" width="11.42578125" style="1"/>
    <col min="12049" max="12049" width="14" style="1" customWidth="1"/>
    <col min="12050" max="12288" width="11.42578125" style="1"/>
    <col min="12289" max="12289" width="5.28515625" style="1" customWidth="1"/>
    <col min="12290" max="12290" width="6.140625" style="1" customWidth="1"/>
    <col min="12291" max="12291" width="3.7109375" style="1" customWidth="1"/>
    <col min="12292" max="12292" width="7.85546875" style="1" customWidth="1"/>
    <col min="12293" max="12293" width="53.7109375" style="1" customWidth="1"/>
    <col min="12294" max="12295" width="3.28515625" style="1" customWidth="1"/>
    <col min="12296" max="12296" width="16.42578125" style="1" customWidth="1"/>
    <col min="12297" max="12297" width="11.42578125" style="1"/>
    <col min="12298" max="12298" width="1.7109375" style="1" customWidth="1"/>
    <col min="12299" max="12299" width="11.42578125" style="1"/>
    <col min="12300" max="12300" width="38.7109375" style="1" customWidth="1"/>
    <col min="12301" max="12301" width="1.28515625" style="1" customWidth="1"/>
    <col min="12302" max="12302" width="11.42578125" style="1"/>
    <col min="12303" max="12303" width="16.28515625" style="1" customWidth="1"/>
    <col min="12304" max="12304" width="11.42578125" style="1"/>
    <col min="12305" max="12305" width="14" style="1" customWidth="1"/>
    <col min="12306" max="12544" width="11.42578125" style="1"/>
    <col min="12545" max="12545" width="5.28515625" style="1" customWidth="1"/>
    <col min="12546" max="12546" width="6.140625" style="1" customWidth="1"/>
    <col min="12547" max="12547" width="3.7109375" style="1" customWidth="1"/>
    <col min="12548" max="12548" width="7.85546875" style="1" customWidth="1"/>
    <col min="12549" max="12549" width="53.7109375" style="1" customWidth="1"/>
    <col min="12550" max="12551" width="3.28515625" style="1" customWidth="1"/>
    <col min="12552" max="12552" width="16.42578125" style="1" customWidth="1"/>
    <col min="12553" max="12553" width="11.42578125" style="1"/>
    <col min="12554" max="12554" width="1.7109375" style="1" customWidth="1"/>
    <col min="12555" max="12555" width="11.42578125" style="1"/>
    <col min="12556" max="12556" width="38.7109375" style="1" customWidth="1"/>
    <col min="12557" max="12557" width="1.28515625" style="1" customWidth="1"/>
    <col min="12558" max="12558" width="11.42578125" style="1"/>
    <col min="12559" max="12559" width="16.28515625" style="1" customWidth="1"/>
    <col min="12560" max="12560" width="11.42578125" style="1"/>
    <col min="12561" max="12561" width="14" style="1" customWidth="1"/>
    <col min="12562" max="12800" width="11.42578125" style="1"/>
    <col min="12801" max="12801" width="5.28515625" style="1" customWidth="1"/>
    <col min="12802" max="12802" width="6.140625" style="1" customWidth="1"/>
    <col min="12803" max="12803" width="3.7109375" style="1" customWidth="1"/>
    <col min="12804" max="12804" width="7.85546875" style="1" customWidth="1"/>
    <col min="12805" max="12805" width="53.7109375" style="1" customWidth="1"/>
    <col min="12806" max="12807" width="3.28515625" style="1" customWidth="1"/>
    <col min="12808" max="12808" width="16.42578125" style="1" customWidth="1"/>
    <col min="12809" max="12809" width="11.42578125" style="1"/>
    <col min="12810" max="12810" width="1.7109375" style="1" customWidth="1"/>
    <col min="12811" max="12811" width="11.42578125" style="1"/>
    <col min="12812" max="12812" width="38.7109375" style="1" customWidth="1"/>
    <col min="12813" max="12813" width="1.28515625" style="1" customWidth="1"/>
    <col min="12814" max="12814" width="11.42578125" style="1"/>
    <col min="12815" max="12815" width="16.28515625" style="1" customWidth="1"/>
    <col min="12816" max="12816" width="11.42578125" style="1"/>
    <col min="12817" max="12817" width="14" style="1" customWidth="1"/>
    <col min="12818" max="13056" width="11.42578125" style="1"/>
    <col min="13057" max="13057" width="5.28515625" style="1" customWidth="1"/>
    <col min="13058" max="13058" width="6.140625" style="1" customWidth="1"/>
    <col min="13059" max="13059" width="3.7109375" style="1" customWidth="1"/>
    <col min="13060" max="13060" width="7.85546875" style="1" customWidth="1"/>
    <col min="13061" max="13061" width="53.7109375" style="1" customWidth="1"/>
    <col min="13062" max="13063" width="3.28515625" style="1" customWidth="1"/>
    <col min="13064" max="13064" width="16.42578125" style="1" customWidth="1"/>
    <col min="13065" max="13065" width="11.42578125" style="1"/>
    <col min="13066" max="13066" width="1.7109375" style="1" customWidth="1"/>
    <col min="13067" max="13067" width="11.42578125" style="1"/>
    <col min="13068" max="13068" width="38.7109375" style="1" customWidth="1"/>
    <col min="13069" max="13069" width="1.28515625" style="1" customWidth="1"/>
    <col min="13070" max="13070" width="11.42578125" style="1"/>
    <col min="13071" max="13071" width="16.28515625" style="1" customWidth="1"/>
    <col min="13072" max="13072" width="11.42578125" style="1"/>
    <col min="13073" max="13073" width="14" style="1" customWidth="1"/>
    <col min="13074" max="13312" width="11.42578125" style="1"/>
    <col min="13313" max="13313" width="5.28515625" style="1" customWidth="1"/>
    <col min="13314" max="13314" width="6.140625" style="1" customWidth="1"/>
    <col min="13315" max="13315" width="3.7109375" style="1" customWidth="1"/>
    <col min="13316" max="13316" width="7.85546875" style="1" customWidth="1"/>
    <col min="13317" max="13317" width="53.7109375" style="1" customWidth="1"/>
    <col min="13318" max="13319" width="3.28515625" style="1" customWidth="1"/>
    <col min="13320" max="13320" width="16.42578125" style="1" customWidth="1"/>
    <col min="13321" max="13321" width="11.42578125" style="1"/>
    <col min="13322" max="13322" width="1.7109375" style="1" customWidth="1"/>
    <col min="13323" max="13323" width="11.42578125" style="1"/>
    <col min="13324" max="13324" width="38.7109375" style="1" customWidth="1"/>
    <col min="13325" max="13325" width="1.28515625" style="1" customWidth="1"/>
    <col min="13326" max="13326" width="11.42578125" style="1"/>
    <col min="13327" max="13327" width="16.28515625" style="1" customWidth="1"/>
    <col min="13328" max="13328" width="11.42578125" style="1"/>
    <col min="13329" max="13329" width="14" style="1" customWidth="1"/>
    <col min="13330" max="13568" width="11.42578125" style="1"/>
    <col min="13569" max="13569" width="5.28515625" style="1" customWidth="1"/>
    <col min="13570" max="13570" width="6.140625" style="1" customWidth="1"/>
    <col min="13571" max="13571" width="3.7109375" style="1" customWidth="1"/>
    <col min="13572" max="13572" width="7.85546875" style="1" customWidth="1"/>
    <col min="13573" max="13573" width="53.7109375" style="1" customWidth="1"/>
    <col min="13574" max="13575" width="3.28515625" style="1" customWidth="1"/>
    <col min="13576" max="13576" width="16.42578125" style="1" customWidth="1"/>
    <col min="13577" max="13577" width="11.42578125" style="1"/>
    <col min="13578" max="13578" width="1.7109375" style="1" customWidth="1"/>
    <col min="13579" max="13579" width="11.42578125" style="1"/>
    <col min="13580" max="13580" width="38.7109375" style="1" customWidth="1"/>
    <col min="13581" max="13581" width="1.28515625" style="1" customWidth="1"/>
    <col min="13582" max="13582" width="11.42578125" style="1"/>
    <col min="13583" max="13583" width="16.28515625" style="1" customWidth="1"/>
    <col min="13584" max="13584" width="11.42578125" style="1"/>
    <col min="13585" max="13585" width="14" style="1" customWidth="1"/>
    <col min="13586" max="13824" width="11.42578125" style="1"/>
    <col min="13825" max="13825" width="5.28515625" style="1" customWidth="1"/>
    <col min="13826" max="13826" width="6.140625" style="1" customWidth="1"/>
    <col min="13827" max="13827" width="3.7109375" style="1" customWidth="1"/>
    <col min="13828" max="13828" width="7.85546875" style="1" customWidth="1"/>
    <col min="13829" max="13829" width="53.7109375" style="1" customWidth="1"/>
    <col min="13830" max="13831" width="3.28515625" style="1" customWidth="1"/>
    <col min="13832" max="13832" width="16.42578125" style="1" customWidth="1"/>
    <col min="13833" max="13833" width="11.42578125" style="1"/>
    <col min="13834" max="13834" width="1.7109375" style="1" customWidth="1"/>
    <col min="13835" max="13835" width="11.42578125" style="1"/>
    <col min="13836" max="13836" width="38.7109375" style="1" customWidth="1"/>
    <col min="13837" max="13837" width="1.28515625" style="1" customWidth="1"/>
    <col min="13838" max="13838" width="11.42578125" style="1"/>
    <col min="13839" max="13839" width="16.28515625" style="1" customWidth="1"/>
    <col min="13840" max="13840" width="11.42578125" style="1"/>
    <col min="13841" max="13841" width="14" style="1" customWidth="1"/>
    <col min="13842" max="14080" width="11.42578125" style="1"/>
    <col min="14081" max="14081" width="5.28515625" style="1" customWidth="1"/>
    <col min="14082" max="14082" width="6.140625" style="1" customWidth="1"/>
    <col min="14083" max="14083" width="3.7109375" style="1" customWidth="1"/>
    <col min="14084" max="14084" width="7.85546875" style="1" customWidth="1"/>
    <col min="14085" max="14085" width="53.7109375" style="1" customWidth="1"/>
    <col min="14086" max="14087" width="3.28515625" style="1" customWidth="1"/>
    <col min="14088" max="14088" width="16.42578125" style="1" customWidth="1"/>
    <col min="14089" max="14089" width="11.42578125" style="1"/>
    <col min="14090" max="14090" width="1.7109375" style="1" customWidth="1"/>
    <col min="14091" max="14091" width="11.42578125" style="1"/>
    <col min="14092" max="14092" width="38.7109375" style="1" customWidth="1"/>
    <col min="14093" max="14093" width="1.28515625" style="1" customWidth="1"/>
    <col min="14094" max="14094" width="11.42578125" style="1"/>
    <col min="14095" max="14095" width="16.28515625" style="1" customWidth="1"/>
    <col min="14096" max="14096" width="11.42578125" style="1"/>
    <col min="14097" max="14097" width="14" style="1" customWidth="1"/>
    <col min="14098" max="14336" width="11.42578125" style="1"/>
    <col min="14337" max="14337" width="5.28515625" style="1" customWidth="1"/>
    <col min="14338" max="14338" width="6.140625" style="1" customWidth="1"/>
    <col min="14339" max="14339" width="3.7109375" style="1" customWidth="1"/>
    <col min="14340" max="14340" width="7.85546875" style="1" customWidth="1"/>
    <col min="14341" max="14341" width="53.7109375" style="1" customWidth="1"/>
    <col min="14342" max="14343" width="3.28515625" style="1" customWidth="1"/>
    <col min="14344" max="14344" width="16.42578125" style="1" customWidth="1"/>
    <col min="14345" max="14345" width="11.42578125" style="1"/>
    <col min="14346" max="14346" width="1.7109375" style="1" customWidth="1"/>
    <col min="14347" max="14347" width="11.42578125" style="1"/>
    <col min="14348" max="14348" width="38.7109375" style="1" customWidth="1"/>
    <col min="14349" max="14349" width="1.28515625" style="1" customWidth="1"/>
    <col min="14350" max="14350" width="11.42578125" style="1"/>
    <col min="14351" max="14351" width="16.28515625" style="1" customWidth="1"/>
    <col min="14352" max="14352" width="11.42578125" style="1"/>
    <col min="14353" max="14353" width="14" style="1" customWidth="1"/>
    <col min="14354" max="14592" width="11.42578125" style="1"/>
    <col min="14593" max="14593" width="5.28515625" style="1" customWidth="1"/>
    <col min="14594" max="14594" width="6.140625" style="1" customWidth="1"/>
    <col min="14595" max="14595" width="3.7109375" style="1" customWidth="1"/>
    <col min="14596" max="14596" width="7.85546875" style="1" customWidth="1"/>
    <col min="14597" max="14597" width="53.7109375" style="1" customWidth="1"/>
    <col min="14598" max="14599" width="3.28515625" style="1" customWidth="1"/>
    <col min="14600" max="14600" width="16.42578125" style="1" customWidth="1"/>
    <col min="14601" max="14601" width="11.42578125" style="1"/>
    <col min="14602" max="14602" width="1.7109375" style="1" customWidth="1"/>
    <col min="14603" max="14603" width="11.42578125" style="1"/>
    <col min="14604" max="14604" width="38.7109375" style="1" customWidth="1"/>
    <col min="14605" max="14605" width="1.28515625" style="1" customWidth="1"/>
    <col min="14606" max="14606" width="11.42578125" style="1"/>
    <col min="14607" max="14607" width="16.28515625" style="1" customWidth="1"/>
    <col min="14608" max="14608" width="11.42578125" style="1"/>
    <col min="14609" max="14609" width="14" style="1" customWidth="1"/>
    <col min="14610" max="14848" width="11.42578125" style="1"/>
    <col min="14849" max="14849" width="5.28515625" style="1" customWidth="1"/>
    <col min="14850" max="14850" width="6.140625" style="1" customWidth="1"/>
    <col min="14851" max="14851" width="3.7109375" style="1" customWidth="1"/>
    <col min="14852" max="14852" width="7.85546875" style="1" customWidth="1"/>
    <col min="14853" max="14853" width="53.7109375" style="1" customWidth="1"/>
    <col min="14854" max="14855" width="3.28515625" style="1" customWidth="1"/>
    <col min="14856" max="14856" width="16.42578125" style="1" customWidth="1"/>
    <col min="14857" max="14857" width="11.42578125" style="1"/>
    <col min="14858" max="14858" width="1.7109375" style="1" customWidth="1"/>
    <col min="14859" max="14859" width="11.42578125" style="1"/>
    <col min="14860" max="14860" width="38.7109375" style="1" customWidth="1"/>
    <col min="14861" max="14861" width="1.28515625" style="1" customWidth="1"/>
    <col min="14862" max="14862" width="11.42578125" style="1"/>
    <col min="14863" max="14863" width="16.28515625" style="1" customWidth="1"/>
    <col min="14864" max="14864" width="11.42578125" style="1"/>
    <col min="14865" max="14865" width="14" style="1" customWidth="1"/>
    <col min="14866" max="15104" width="11.42578125" style="1"/>
    <col min="15105" max="15105" width="5.28515625" style="1" customWidth="1"/>
    <col min="15106" max="15106" width="6.140625" style="1" customWidth="1"/>
    <col min="15107" max="15107" width="3.7109375" style="1" customWidth="1"/>
    <col min="15108" max="15108" width="7.85546875" style="1" customWidth="1"/>
    <col min="15109" max="15109" width="53.7109375" style="1" customWidth="1"/>
    <col min="15110" max="15111" width="3.28515625" style="1" customWidth="1"/>
    <col min="15112" max="15112" width="16.42578125" style="1" customWidth="1"/>
    <col min="15113" max="15113" width="11.42578125" style="1"/>
    <col min="15114" max="15114" width="1.7109375" style="1" customWidth="1"/>
    <col min="15115" max="15115" width="11.42578125" style="1"/>
    <col min="15116" max="15116" width="38.7109375" style="1" customWidth="1"/>
    <col min="15117" max="15117" width="1.28515625" style="1" customWidth="1"/>
    <col min="15118" max="15118" width="11.42578125" style="1"/>
    <col min="15119" max="15119" width="16.28515625" style="1" customWidth="1"/>
    <col min="15120" max="15120" width="11.42578125" style="1"/>
    <col min="15121" max="15121" width="14" style="1" customWidth="1"/>
    <col min="15122" max="15360" width="11.42578125" style="1"/>
    <col min="15361" max="15361" width="5.28515625" style="1" customWidth="1"/>
    <col min="15362" max="15362" width="6.140625" style="1" customWidth="1"/>
    <col min="15363" max="15363" width="3.7109375" style="1" customWidth="1"/>
    <col min="15364" max="15364" width="7.85546875" style="1" customWidth="1"/>
    <col min="15365" max="15365" width="53.7109375" style="1" customWidth="1"/>
    <col min="15366" max="15367" width="3.28515625" style="1" customWidth="1"/>
    <col min="15368" max="15368" width="16.42578125" style="1" customWidth="1"/>
    <col min="15369" max="15369" width="11.42578125" style="1"/>
    <col min="15370" max="15370" width="1.7109375" style="1" customWidth="1"/>
    <col min="15371" max="15371" width="11.42578125" style="1"/>
    <col min="15372" max="15372" width="38.7109375" style="1" customWidth="1"/>
    <col min="15373" max="15373" width="1.28515625" style="1" customWidth="1"/>
    <col min="15374" max="15374" width="11.42578125" style="1"/>
    <col min="15375" max="15375" width="16.28515625" style="1" customWidth="1"/>
    <col min="15376" max="15376" width="11.42578125" style="1"/>
    <col min="15377" max="15377" width="14" style="1" customWidth="1"/>
    <col min="15378" max="15616" width="11.42578125" style="1"/>
    <col min="15617" max="15617" width="5.28515625" style="1" customWidth="1"/>
    <col min="15618" max="15618" width="6.140625" style="1" customWidth="1"/>
    <col min="15619" max="15619" width="3.7109375" style="1" customWidth="1"/>
    <col min="15620" max="15620" width="7.85546875" style="1" customWidth="1"/>
    <col min="15621" max="15621" width="53.7109375" style="1" customWidth="1"/>
    <col min="15622" max="15623" width="3.28515625" style="1" customWidth="1"/>
    <col min="15624" max="15624" width="16.42578125" style="1" customWidth="1"/>
    <col min="15625" max="15625" width="11.42578125" style="1"/>
    <col min="15626" max="15626" width="1.7109375" style="1" customWidth="1"/>
    <col min="15627" max="15627" width="11.42578125" style="1"/>
    <col min="15628" max="15628" width="38.7109375" style="1" customWidth="1"/>
    <col min="15629" max="15629" width="1.28515625" style="1" customWidth="1"/>
    <col min="15630" max="15630" width="11.42578125" style="1"/>
    <col min="15631" max="15631" width="16.28515625" style="1" customWidth="1"/>
    <col min="15632" max="15632" width="11.42578125" style="1"/>
    <col min="15633" max="15633" width="14" style="1" customWidth="1"/>
    <col min="15634" max="15872" width="11.42578125" style="1"/>
    <col min="15873" max="15873" width="5.28515625" style="1" customWidth="1"/>
    <col min="15874" max="15874" width="6.140625" style="1" customWidth="1"/>
    <col min="15875" max="15875" width="3.7109375" style="1" customWidth="1"/>
    <col min="15876" max="15876" width="7.85546875" style="1" customWidth="1"/>
    <col min="15877" max="15877" width="53.7109375" style="1" customWidth="1"/>
    <col min="15878" max="15879" width="3.28515625" style="1" customWidth="1"/>
    <col min="15880" max="15880" width="16.42578125" style="1" customWidth="1"/>
    <col min="15881" max="15881" width="11.42578125" style="1"/>
    <col min="15882" max="15882" width="1.7109375" style="1" customWidth="1"/>
    <col min="15883" max="15883" width="11.42578125" style="1"/>
    <col min="15884" max="15884" width="38.7109375" style="1" customWidth="1"/>
    <col min="15885" max="15885" width="1.28515625" style="1" customWidth="1"/>
    <col min="15886" max="15886" width="11.42578125" style="1"/>
    <col min="15887" max="15887" width="16.28515625" style="1" customWidth="1"/>
    <col min="15888" max="15888" width="11.42578125" style="1"/>
    <col min="15889" max="15889" width="14" style="1" customWidth="1"/>
    <col min="15890" max="16128" width="11.42578125" style="1"/>
    <col min="16129" max="16129" width="5.28515625" style="1" customWidth="1"/>
    <col min="16130" max="16130" width="6.140625" style="1" customWidth="1"/>
    <col min="16131" max="16131" width="3.7109375" style="1" customWidth="1"/>
    <col min="16132" max="16132" width="7.85546875" style="1" customWidth="1"/>
    <col min="16133" max="16133" width="53.7109375" style="1" customWidth="1"/>
    <col min="16134" max="16135" width="3.28515625" style="1" customWidth="1"/>
    <col min="16136" max="16136" width="16.42578125" style="1" customWidth="1"/>
    <col min="16137" max="16137" width="11.42578125" style="1"/>
    <col min="16138" max="16138" width="1.7109375" style="1" customWidth="1"/>
    <col min="16139" max="16139" width="11.42578125" style="1"/>
    <col min="16140" max="16140" width="38.7109375" style="1" customWidth="1"/>
    <col min="16141" max="16141" width="1.28515625" style="1" customWidth="1"/>
    <col min="16142" max="16142" width="11.42578125" style="1"/>
    <col min="16143" max="16143" width="16.28515625" style="1" customWidth="1"/>
    <col min="16144" max="16144" width="11.42578125" style="1"/>
    <col min="16145" max="16145" width="14" style="1" customWidth="1"/>
    <col min="16146" max="16384" width="11.42578125" style="1"/>
  </cols>
  <sheetData>
    <row r="1" spans="1:17" ht="15">
      <c r="A1" s="223" t="s">
        <v>495</v>
      </c>
      <c r="B1" s="613" t="s">
        <v>496</v>
      </c>
      <c r="C1" s="613"/>
      <c r="D1" s="613"/>
      <c r="E1" s="613"/>
      <c r="F1" s="380" t="s">
        <v>174</v>
      </c>
      <c r="G1" s="381"/>
      <c r="H1" s="382">
        <f>(H3+H5+H7)/(1-H9)</f>
        <v>7166058.5815523313</v>
      </c>
      <c r="O1" s="222"/>
      <c r="Q1" s="224"/>
    </row>
    <row r="3" spans="1:17" ht="15">
      <c r="B3" s="223" t="s">
        <v>427</v>
      </c>
      <c r="C3" s="613" t="s">
        <v>428</v>
      </c>
      <c r="D3" s="613"/>
      <c r="E3" s="614"/>
      <c r="F3" s="383" t="s">
        <v>174</v>
      </c>
      <c r="G3" s="384"/>
      <c r="H3" s="385">
        <f>'2.1. Custo Variável'!E1</f>
        <v>2256606.6740941172</v>
      </c>
      <c r="J3" s="517" t="s">
        <v>17</v>
      </c>
      <c r="K3" s="518"/>
      <c r="L3" s="518"/>
      <c r="M3" s="519"/>
      <c r="O3" s="224"/>
    </row>
    <row r="4" spans="1:17" ht="15">
      <c r="B4" s="395"/>
      <c r="J4" s="78"/>
      <c r="K4" s="84"/>
      <c r="L4" s="84"/>
      <c r="M4" s="85"/>
    </row>
    <row r="5" spans="1:17" ht="15">
      <c r="B5" s="223" t="s">
        <v>439</v>
      </c>
      <c r="C5" s="613" t="s">
        <v>440</v>
      </c>
      <c r="D5" s="613"/>
      <c r="E5" s="614"/>
      <c r="F5" s="383" t="s">
        <v>174</v>
      </c>
      <c r="G5" s="384"/>
      <c r="H5" s="385">
        <f>'2.2 Custo Fixo'!H1</f>
        <v>3251942.5575451604</v>
      </c>
      <c r="J5" s="80"/>
      <c r="K5" s="8"/>
      <c r="L5" s="86" t="s">
        <v>19</v>
      </c>
      <c r="M5" s="87"/>
      <c r="O5" s="219"/>
    </row>
    <row r="6" spans="1:17" ht="15">
      <c r="B6" s="395"/>
      <c r="J6" s="80"/>
      <c r="K6" s="12"/>
      <c r="L6" s="86" t="s">
        <v>21</v>
      </c>
      <c r="M6" s="87"/>
    </row>
    <row r="7" spans="1:17" ht="15">
      <c r="B7" s="223" t="s">
        <v>491</v>
      </c>
      <c r="C7" s="613" t="s">
        <v>492</v>
      </c>
      <c r="D7" s="613"/>
      <c r="E7" s="614"/>
      <c r="F7" s="383" t="s">
        <v>174</v>
      </c>
      <c r="G7" s="384"/>
      <c r="H7" s="385">
        <f>(H3+H5)/0.7687*'2.1.c Insumos'!F91/100</f>
        <v>716605.85815523309</v>
      </c>
      <c r="J7" s="80"/>
      <c r="K7" s="14"/>
      <c r="L7" s="86" t="s">
        <v>23</v>
      </c>
      <c r="M7" s="87"/>
    </row>
    <row r="8" spans="1:17" ht="15">
      <c r="B8" s="395"/>
      <c r="J8" s="81"/>
      <c r="K8" s="88"/>
      <c r="L8" s="88"/>
      <c r="M8" s="89"/>
    </row>
    <row r="9" spans="1:17">
      <c r="B9" s="223" t="s">
        <v>497</v>
      </c>
      <c r="C9" s="613" t="s">
        <v>498</v>
      </c>
      <c r="D9" s="613"/>
      <c r="E9" s="614"/>
      <c r="F9" s="383"/>
      <c r="G9" s="384"/>
      <c r="H9" s="396">
        <v>0.1313</v>
      </c>
    </row>
    <row r="17" spans="2:8" s="216" customFormat="1" ht="30" customHeight="1">
      <c r="B17" s="217"/>
      <c r="C17" s="217"/>
      <c r="D17" s="217"/>
      <c r="E17" s="217"/>
      <c r="F17" s="218"/>
      <c r="G17" s="218"/>
      <c r="H17" s="219"/>
    </row>
    <row r="53" spans="12:12" ht="15">
      <c r="L53" s="96"/>
    </row>
  </sheetData>
  <sheetProtection algorithmName="SHA-512" hashValue="m6n074ls0t0aaHxZU7FTVM/E0kaMHU5bOz+T/TAmqFqF+c8FckBP1iTelhaW9rD7KBnqXNfw2mzb5Y3RZdk3Ag==" saltValue="4UwhdXlr81ccdnb9kc1+5Q==" spinCount="100000" sheet="1" objects="1" scenarios="1"/>
  <mergeCells count="6">
    <mergeCell ref="C9:E9"/>
    <mergeCell ref="B1:E1"/>
    <mergeCell ref="C3:E3"/>
    <mergeCell ref="J3:M3"/>
    <mergeCell ref="C5:E5"/>
    <mergeCell ref="C7:E7"/>
  </mergeCells>
  <pageMargins left="0.511811024" right="0.511811024" top="0.78740157499999996" bottom="0.78740157499999996" header="0.31496062000000002" footer="0.31496062000000002"/>
  <pageSetup paperSize="9" scale="8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3">
    <tabColor theme="3"/>
    <pageSetUpPr fitToPage="1"/>
  </sheetPr>
  <dimension ref="A1:P53"/>
  <sheetViews>
    <sheetView zoomScale="115" zoomScaleNormal="115" workbookViewId="0">
      <selection activeCell="G12" sqref="G12"/>
    </sheetView>
  </sheetViews>
  <sheetFormatPr defaultColWidth="11.42578125" defaultRowHeight="12.75"/>
  <cols>
    <col min="1" max="1" width="5.28515625" style="1" customWidth="1"/>
    <col min="2" max="2" width="6.140625" style="217" customWidth="1"/>
    <col min="3" max="3" width="3.7109375" style="217" customWidth="1"/>
    <col min="4" max="4" width="7.85546875" style="217" customWidth="1"/>
    <col min="5" max="5" width="53.7109375" style="217" customWidth="1"/>
    <col min="6" max="7" width="3.28515625" style="218" customWidth="1"/>
    <col min="8" max="8" width="16.42578125" style="219" customWidth="1"/>
    <col min="9" max="9" width="11.42578125" style="1" customWidth="1"/>
    <col min="10" max="10" width="1.7109375" style="1" customWidth="1"/>
    <col min="11" max="11" width="11.42578125" style="1" customWidth="1"/>
    <col min="12" max="12" width="38.7109375" style="1" customWidth="1"/>
    <col min="13" max="13" width="1.28515625" style="1" customWidth="1"/>
    <col min="14" max="15" width="11.42578125" style="1" customWidth="1"/>
    <col min="16" max="16" width="16.28515625" style="1" customWidth="1"/>
    <col min="17" max="256" width="11.42578125" style="1"/>
    <col min="257" max="257" width="5.28515625" style="1" customWidth="1"/>
    <col min="258" max="258" width="6.140625" style="1" customWidth="1"/>
    <col min="259" max="259" width="3.7109375" style="1" customWidth="1"/>
    <col min="260" max="260" width="7.85546875" style="1" customWidth="1"/>
    <col min="261" max="261" width="53.7109375" style="1" customWidth="1"/>
    <col min="262" max="263" width="3.28515625" style="1" customWidth="1"/>
    <col min="264" max="264" width="16.42578125" style="1" customWidth="1"/>
    <col min="265" max="265" width="11.42578125" style="1"/>
    <col min="266" max="266" width="1.7109375" style="1" customWidth="1"/>
    <col min="267" max="267" width="11.42578125" style="1"/>
    <col min="268" max="268" width="38.7109375" style="1" customWidth="1"/>
    <col min="269" max="269" width="1.28515625" style="1" customWidth="1"/>
    <col min="270" max="271" width="11.42578125" style="1"/>
    <col min="272" max="272" width="16.28515625" style="1" customWidth="1"/>
    <col min="273" max="512" width="11.42578125" style="1"/>
    <col min="513" max="513" width="5.28515625" style="1" customWidth="1"/>
    <col min="514" max="514" width="6.140625" style="1" customWidth="1"/>
    <col min="515" max="515" width="3.7109375" style="1" customWidth="1"/>
    <col min="516" max="516" width="7.85546875" style="1" customWidth="1"/>
    <col min="517" max="517" width="53.7109375" style="1" customWidth="1"/>
    <col min="518" max="519" width="3.28515625" style="1" customWidth="1"/>
    <col min="520" max="520" width="16.42578125" style="1" customWidth="1"/>
    <col min="521" max="521" width="11.42578125" style="1"/>
    <col min="522" max="522" width="1.7109375" style="1" customWidth="1"/>
    <col min="523" max="523" width="11.42578125" style="1"/>
    <col min="524" max="524" width="38.7109375" style="1" customWidth="1"/>
    <col min="525" max="525" width="1.28515625" style="1" customWidth="1"/>
    <col min="526" max="527" width="11.42578125" style="1"/>
    <col min="528" max="528" width="16.28515625" style="1" customWidth="1"/>
    <col min="529" max="768" width="11.42578125" style="1"/>
    <col min="769" max="769" width="5.28515625" style="1" customWidth="1"/>
    <col min="770" max="770" width="6.140625" style="1" customWidth="1"/>
    <col min="771" max="771" width="3.7109375" style="1" customWidth="1"/>
    <col min="772" max="772" width="7.85546875" style="1" customWidth="1"/>
    <col min="773" max="773" width="53.7109375" style="1" customWidth="1"/>
    <col min="774" max="775" width="3.28515625" style="1" customWidth="1"/>
    <col min="776" max="776" width="16.42578125" style="1" customWidth="1"/>
    <col min="777" max="777" width="11.42578125" style="1"/>
    <col min="778" max="778" width="1.7109375" style="1" customWidth="1"/>
    <col min="779" max="779" width="11.42578125" style="1"/>
    <col min="780" max="780" width="38.7109375" style="1" customWidth="1"/>
    <col min="781" max="781" width="1.28515625" style="1" customWidth="1"/>
    <col min="782" max="783" width="11.42578125" style="1"/>
    <col min="784" max="784" width="16.28515625" style="1" customWidth="1"/>
    <col min="785" max="1024" width="11.42578125" style="1"/>
    <col min="1025" max="1025" width="5.28515625" style="1" customWidth="1"/>
    <col min="1026" max="1026" width="6.140625" style="1" customWidth="1"/>
    <col min="1027" max="1027" width="3.7109375" style="1" customWidth="1"/>
    <col min="1028" max="1028" width="7.85546875" style="1" customWidth="1"/>
    <col min="1029" max="1029" width="53.7109375" style="1" customWidth="1"/>
    <col min="1030" max="1031" width="3.28515625" style="1" customWidth="1"/>
    <col min="1032" max="1032" width="16.42578125" style="1" customWidth="1"/>
    <col min="1033" max="1033" width="11.42578125" style="1"/>
    <col min="1034" max="1034" width="1.7109375" style="1" customWidth="1"/>
    <col min="1035" max="1035" width="11.42578125" style="1"/>
    <col min="1036" max="1036" width="38.7109375" style="1" customWidth="1"/>
    <col min="1037" max="1037" width="1.28515625" style="1" customWidth="1"/>
    <col min="1038" max="1039" width="11.42578125" style="1"/>
    <col min="1040" max="1040" width="16.28515625" style="1" customWidth="1"/>
    <col min="1041" max="1280" width="11.42578125" style="1"/>
    <col min="1281" max="1281" width="5.28515625" style="1" customWidth="1"/>
    <col min="1282" max="1282" width="6.140625" style="1" customWidth="1"/>
    <col min="1283" max="1283" width="3.7109375" style="1" customWidth="1"/>
    <col min="1284" max="1284" width="7.85546875" style="1" customWidth="1"/>
    <col min="1285" max="1285" width="53.7109375" style="1" customWidth="1"/>
    <col min="1286" max="1287" width="3.28515625" style="1" customWidth="1"/>
    <col min="1288" max="1288" width="16.42578125" style="1" customWidth="1"/>
    <col min="1289" max="1289" width="11.42578125" style="1"/>
    <col min="1290" max="1290" width="1.7109375" style="1" customWidth="1"/>
    <col min="1291" max="1291" width="11.42578125" style="1"/>
    <col min="1292" max="1292" width="38.7109375" style="1" customWidth="1"/>
    <col min="1293" max="1293" width="1.28515625" style="1" customWidth="1"/>
    <col min="1294" max="1295" width="11.42578125" style="1"/>
    <col min="1296" max="1296" width="16.28515625" style="1" customWidth="1"/>
    <col min="1297" max="1536" width="11.42578125" style="1"/>
    <col min="1537" max="1537" width="5.28515625" style="1" customWidth="1"/>
    <col min="1538" max="1538" width="6.140625" style="1" customWidth="1"/>
    <col min="1539" max="1539" width="3.7109375" style="1" customWidth="1"/>
    <col min="1540" max="1540" width="7.85546875" style="1" customWidth="1"/>
    <col min="1541" max="1541" width="53.7109375" style="1" customWidth="1"/>
    <col min="1542" max="1543" width="3.28515625" style="1" customWidth="1"/>
    <col min="1544" max="1544" width="16.42578125" style="1" customWidth="1"/>
    <col min="1545" max="1545" width="11.42578125" style="1"/>
    <col min="1546" max="1546" width="1.7109375" style="1" customWidth="1"/>
    <col min="1547" max="1547" width="11.42578125" style="1"/>
    <col min="1548" max="1548" width="38.7109375" style="1" customWidth="1"/>
    <col min="1549" max="1549" width="1.28515625" style="1" customWidth="1"/>
    <col min="1550" max="1551" width="11.42578125" style="1"/>
    <col min="1552" max="1552" width="16.28515625" style="1" customWidth="1"/>
    <col min="1553" max="1792" width="11.42578125" style="1"/>
    <col min="1793" max="1793" width="5.28515625" style="1" customWidth="1"/>
    <col min="1794" max="1794" width="6.140625" style="1" customWidth="1"/>
    <col min="1795" max="1795" width="3.7109375" style="1" customWidth="1"/>
    <col min="1796" max="1796" width="7.85546875" style="1" customWidth="1"/>
    <col min="1797" max="1797" width="53.7109375" style="1" customWidth="1"/>
    <col min="1798" max="1799" width="3.28515625" style="1" customWidth="1"/>
    <col min="1800" max="1800" width="16.42578125" style="1" customWidth="1"/>
    <col min="1801" max="1801" width="11.42578125" style="1"/>
    <col min="1802" max="1802" width="1.7109375" style="1" customWidth="1"/>
    <col min="1803" max="1803" width="11.42578125" style="1"/>
    <col min="1804" max="1804" width="38.7109375" style="1" customWidth="1"/>
    <col min="1805" max="1805" width="1.28515625" style="1" customWidth="1"/>
    <col min="1806" max="1807" width="11.42578125" style="1"/>
    <col min="1808" max="1808" width="16.28515625" style="1" customWidth="1"/>
    <col min="1809" max="2048" width="11.42578125" style="1"/>
    <col min="2049" max="2049" width="5.28515625" style="1" customWidth="1"/>
    <col min="2050" max="2050" width="6.140625" style="1" customWidth="1"/>
    <col min="2051" max="2051" width="3.7109375" style="1" customWidth="1"/>
    <col min="2052" max="2052" width="7.85546875" style="1" customWidth="1"/>
    <col min="2053" max="2053" width="53.7109375" style="1" customWidth="1"/>
    <col min="2054" max="2055" width="3.28515625" style="1" customWidth="1"/>
    <col min="2056" max="2056" width="16.42578125" style="1" customWidth="1"/>
    <col min="2057" max="2057" width="11.42578125" style="1"/>
    <col min="2058" max="2058" width="1.7109375" style="1" customWidth="1"/>
    <col min="2059" max="2059" width="11.42578125" style="1"/>
    <col min="2060" max="2060" width="38.7109375" style="1" customWidth="1"/>
    <col min="2061" max="2061" width="1.28515625" style="1" customWidth="1"/>
    <col min="2062" max="2063" width="11.42578125" style="1"/>
    <col min="2064" max="2064" width="16.28515625" style="1" customWidth="1"/>
    <col min="2065" max="2304" width="11.42578125" style="1"/>
    <col min="2305" max="2305" width="5.28515625" style="1" customWidth="1"/>
    <col min="2306" max="2306" width="6.140625" style="1" customWidth="1"/>
    <col min="2307" max="2307" width="3.7109375" style="1" customWidth="1"/>
    <col min="2308" max="2308" width="7.85546875" style="1" customWidth="1"/>
    <col min="2309" max="2309" width="53.7109375" style="1" customWidth="1"/>
    <col min="2310" max="2311" width="3.28515625" style="1" customWidth="1"/>
    <col min="2312" max="2312" width="16.42578125" style="1" customWidth="1"/>
    <col min="2313" max="2313" width="11.42578125" style="1"/>
    <col min="2314" max="2314" width="1.7109375" style="1" customWidth="1"/>
    <col min="2315" max="2315" width="11.42578125" style="1"/>
    <col min="2316" max="2316" width="38.7109375" style="1" customWidth="1"/>
    <col min="2317" max="2317" width="1.28515625" style="1" customWidth="1"/>
    <col min="2318" max="2319" width="11.42578125" style="1"/>
    <col min="2320" max="2320" width="16.28515625" style="1" customWidth="1"/>
    <col min="2321" max="2560" width="11.42578125" style="1"/>
    <col min="2561" max="2561" width="5.28515625" style="1" customWidth="1"/>
    <col min="2562" max="2562" width="6.140625" style="1" customWidth="1"/>
    <col min="2563" max="2563" width="3.7109375" style="1" customWidth="1"/>
    <col min="2564" max="2564" width="7.85546875" style="1" customWidth="1"/>
    <col min="2565" max="2565" width="53.7109375" style="1" customWidth="1"/>
    <col min="2566" max="2567" width="3.28515625" style="1" customWidth="1"/>
    <col min="2568" max="2568" width="16.42578125" style="1" customWidth="1"/>
    <col min="2569" max="2569" width="11.42578125" style="1"/>
    <col min="2570" max="2570" width="1.7109375" style="1" customWidth="1"/>
    <col min="2571" max="2571" width="11.42578125" style="1"/>
    <col min="2572" max="2572" width="38.7109375" style="1" customWidth="1"/>
    <col min="2573" max="2573" width="1.28515625" style="1" customWidth="1"/>
    <col min="2574" max="2575" width="11.42578125" style="1"/>
    <col min="2576" max="2576" width="16.28515625" style="1" customWidth="1"/>
    <col min="2577" max="2816" width="11.42578125" style="1"/>
    <col min="2817" max="2817" width="5.28515625" style="1" customWidth="1"/>
    <col min="2818" max="2818" width="6.140625" style="1" customWidth="1"/>
    <col min="2819" max="2819" width="3.7109375" style="1" customWidth="1"/>
    <col min="2820" max="2820" width="7.85546875" style="1" customWidth="1"/>
    <col min="2821" max="2821" width="53.7109375" style="1" customWidth="1"/>
    <col min="2822" max="2823" width="3.28515625" style="1" customWidth="1"/>
    <col min="2824" max="2824" width="16.42578125" style="1" customWidth="1"/>
    <col min="2825" max="2825" width="11.42578125" style="1"/>
    <col min="2826" max="2826" width="1.7109375" style="1" customWidth="1"/>
    <col min="2827" max="2827" width="11.42578125" style="1"/>
    <col min="2828" max="2828" width="38.7109375" style="1" customWidth="1"/>
    <col min="2829" max="2829" width="1.28515625" style="1" customWidth="1"/>
    <col min="2830" max="2831" width="11.42578125" style="1"/>
    <col min="2832" max="2832" width="16.28515625" style="1" customWidth="1"/>
    <col min="2833" max="3072" width="11.42578125" style="1"/>
    <col min="3073" max="3073" width="5.28515625" style="1" customWidth="1"/>
    <col min="3074" max="3074" width="6.140625" style="1" customWidth="1"/>
    <col min="3075" max="3075" width="3.7109375" style="1" customWidth="1"/>
    <col min="3076" max="3076" width="7.85546875" style="1" customWidth="1"/>
    <col min="3077" max="3077" width="53.7109375" style="1" customWidth="1"/>
    <col min="3078" max="3079" width="3.28515625" style="1" customWidth="1"/>
    <col min="3080" max="3080" width="16.42578125" style="1" customWidth="1"/>
    <col min="3081" max="3081" width="11.42578125" style="1"/>
    <col min="3082" max="3082" width="1.7109375" style="1" customWidth="1"/>
    <col min="3083" max="3083" width="11.42578125" style="1"/>
    <col min="3084" max="3084" width="38.7109375" style="1" customWidth="1"/>
    <col min="3085" max="3085" width="1.28515625" style="1" customWidth="1"/>
    <col min="3086" max="3087" width="11.42578125" style="1"/>
    <col min="3088" max="3088" width="16.28515625" style="1" customWidth="1"/>
    <col min="3089" max="3328" width="11.42578125" style="1"/>
    <col min="3329" max="3329" width="5.28515625" style="1" customWidth="1"/>
    <col min="3330" max="3330" width="6.140625" style="1" customWidth="1"/>
    <col min="3331" max="3331" width="3.7109375" style="1" customWidth="1"/>
    <col min="3332" max="3332" width="7.85546875" style="1" customWidth="1"/>
    <col min="3333" max="3333" width="53.7109375" style="1" customWidth="1"/>
    <col min="3334" max="3335" width="3.28515625" style="1" customWidth="1"/>
    <col min="3336" max="3336" width="16.42578125" style="1" customWidth="1"/>
    <col min="3337" max="3337" width="11.42578125" style="1"/>
    <col min="3338" max="3338" width="1.7109375" style="1" customWidth="1"/>
    <col min="3339" max="3339" width="11.42578125" style="1"/>
    <col min="3340" max="3340" width="38.7109375" style="1" customWidth="1"/>
    <col min="3341" max="3341" width="1.28515625" style="1" customWidth="1"/>
    <col min="3342" max="3343" width="11.42578125" style="1"/>
    <col min="3344" max="3344" width="16.28515625" style="1" customWidth="1"/>
    <col min="3345" max="3584" width="11.42578125" style="1"/>
    <col min="3585" max="3585" width="5.28515625" style="1" customWidth="1"/>
    <col min="3586" max="3586" width="6.140625" style="1" customWidth="1"/>
    <col min="3587" max="3587" width="3.7109375" style="1" customWidth="1"/>
    <col min="3588" max="3588" width="7.85546875" style="1" customWidth="1"/>
    <col min="3589" max="3589" width="53.7109375" style="1" customWidth="1"/>
    <col min="3590" max="3591" width="3.28515625" style="1" customWidth="1"/>
    <col min="3592" max="3592" width="16.42578125" style="1" customWidth="1"/>
    <col min="3593" max="3593" width="11.42578125" style="1"/>
    <col min="3594" max="3594" width="1.7109375" style="1" customWidth="1"/>
    <col min="3595" max="3595" width="11.42578125" style="1"/>
    <col min="3596" max="3596" width="38.7109375" style="1" customWidth="1"/>
    <col min="3597" max="3597" width="1.28515625" style="1" customWidth="1"/>
    <col min="3598" max="3599" width="11.42578125" style="1"/>
    <col min="3600" max="3600" width="16.28515625" style="1" customWidth="1"/>
    <col min="3601" max="3840" width="11.42578125" style="1"/>
    <col min="3841" max="3841" width="5.28515625" style="1" customWidth="1"/>
    <col min="3842" max="3842" width="6.140625" style="1" customWidth="1"/>
    <col min="3843" max="3843" width="3.7109375" style="1" customWidth="1"/>
    <col min="3844" max="3844" width="7.85546875" style="1" customWidth="1"/>
    <col min="3845" max="3845" width="53.7109375" style="1" customWidth="1"/>
    <col min="3846" max="3847" width="3.28515625" style="1" customWidth="1"/>
    <col min="3848" max="3848" width="16.42578125" style="1" customWidth="1"/>
    <col min="3849" max="3849" width="11.42578125" style="1"/>
    <col min="3850" max="3850" width="1.7109375" style="1" customWidth="1"/>
    <col min="3851" max="3851" width="11.42578125" style="1"/>
    <col min="3852" max="3852" width="38.7109375" style="1" customWidth="1"/>
    <col min="3853" max="3853" width="1.28515625" style="1" customWidth="1"/>
    <col min="3854" max="3855" width="11.42578125" style="1"/>
    <col min="3856" max="3856" width="16.28515625" style="1" customWidth="1"/>
    <col min="3857" max="4096" width="11.42578125" style="1"/>
    <col min="4097" max="4097" width="5.28515625" style="1" customWidth="1"/>
    <col min="4098" max="4098" width="6.140625" style="1" customWidth="1"/>
    <col min="4099" max="4099" width="3.7109375" style="1" customWidth="1"/>
    <col min="4100" max="4100" width="7.85546875" style="1" customWidth="1"/>
    <col min="4101" max="4101" width="53.7109375" style="1" customWidth="1"/>
    <col min="4102" max="4103" width="3.28515625" style="1" customWidth="1"/>
    <col min="4104" max="4104" width="16.42578125" style="1" customWidth="1"/>
    <col min="4105" max="4105" width="11.42578125" style="1"/>
    <col min="4106" max="4106" width="1.7109375" style="1" customWidth="1"/>
    <col min="4107" max="4107" width="11.42578125" style="1"/>
    <col min="4108" max="4108" width="38.7109375" style="1" customWidth="1"/>
    <col min="4109" max="4109" width="1.28515625" style="1" customWidth="1"/>
    <col min="4110" max="4111" width="11.42578125" style="1"/>
    <col min="4112" max="4112" width="16.28515625" style="1" customWidth="1"/>
    <col min="4113" max="4352" width="11.42578125" style="1"/>
    <col min="4353" max="4353" width="5.28515625" style="1" customWidth="1"/>
    <col min="4354" max="4354" width="6.140625" style="1" customWidth="1"/>
    <col min="4355" max="4355" width="3.7109375" style="1" customWidth="1"/>
    <col min="4356" max="4356" width="7.85546875" style="1" customWidth="1"/>
    <col min="4357" max="4357" width="53.7109375" style="1" customWidth="1"/>
    <col min="4358" max="4359" width="3.28515625" style="1" customWidth="1"/>
    <col min="4360" max="4360" width="16.42578125" style="1" customWidth="1"/>
    <col min="4361" max="4361" width="11.42578125" style="1"/>
    <col min="4362" max="4362" width="1.7109375" style="1" customWidth="1"/>
    <col min="4363" max="4363" width="11.42578125" style="1"/>
    <col min="4364" max="4364" width="38.7109375" style="1" customWidth="1"/>
    <col min="4365" max="4365" width="1.28515625" style="1" customWidth="1"/>
    <col min="4366" max="4367" width="11.42578125" style="1"/>
    <col min="4368" max="4368" width="16.28515625" style="1" customWidth="1"/>
    <col min="4369" max="4608" width="11.42578125" style="1"/>
    <col min="4609" max="4609" width="5.28515625" style="1" customWidth="1"/>
    <col min="4610" max="4610" width="6.140625" style="1" customWidth="1"/>
    <col min="4611" max="4611" width="3.7109375" style="1" customWidth="1"/>
    <col min="4612" max="4612" width="7.85546875" style="1" customWidth="1"/>
    <col min="4613" max="4613" width="53.7109375" style="1" customWidth="1"/>
    <col min="4614" max="4615" width="3.28515625" style="1" customWidth="1"/>
    <col min="4616" max="4616" width="16.42578125" style="1" customWidth="1"/>
    <col min="4617" max="4617" width="11.42578125" style="1"/>
    <col min="4618" max="4618" width="1.7109375" style="1" customWidth="1"/>
    <col min="4619" max="4619" width="11.42578125" style="1"/>
    <col min="4620" max="4620" width="38.7109375" style="1" customWidth="1"/>
    <col min="4621" max="4621" width="1.28515625" style="1" customWidth="1"/>
    <col min="4622" max="4623" width="11.42578125" style="1"/>
    <col min="4624" max="4624" width="16.28515625" style="1" customWidth="1"/>
    <col min="4625" max="4864" width="11.42578125" style="1"/>
    <col min="4865" max="4865" width="5.28515625" style="1" customWidth="1"/>
    <col min="4866" max="4866" width="6.140625" style="1" customWidth="1"/>
    <col min="4867" max="4867" width="3.7109375" style="1" customWidth="1"/>
    <col min="4868" max="4868" width="7.85546875" style="1" customWidth="1"/>
    <col min="4869" max="4869" width="53.7109375" style="1" customWidth="1"/>
    <col min="4870" max="4871" width="3.28515625" style="1" customWidth="1"/>
    <col min="4872" max="4872" width="16.42578125" style="1" customWidth="1"/>
    <col min="4873" max="4873" width="11.42578125" style="1"/>
    <col min="4874" max="4874" width="1.7109375" style="1" customWidth="1"/>
    <col min="4875" max="4875" width="11.42578125" style="1"/>
    <col min="4876" max="4876" width="38.7109375" style="1" customWidth="1"/>
    <col min="4877" max="4877" width="1.28515625" style="1" customWidth="1"/>
    <col min="4878" max="4879" width="11.42578125" style="1"/>
    <col min="4880" max="4880" width="16.28515625" style="1" customWidth="1"/>
    <col min="4881" max="5120" width="11.42578125" style="1"/>
    <col min="5121" max="5121" width="5.28515625" style="1" customWidth="1"/>
    <col min="5122" max="5122" width="6.140625" style="1" customWidth="1"/>
    <col min="5123" max="5123" width="3.7109375" style="1" customWidth="1"/>
    <col min="5124" max="5124" width="7.85546875" style="1" customWidth="1"/>
    <col min="5125" max="5125" width="53.7109375" style="1" customWidth="1"/>
    <col min="5126" max="5127" width="3.28515625" style="1" customWidth="1"/>
    <col min="5128" max="5128" width="16.42578125" style="1" customWidth="1"/>
    <col min="5129" max="5129" width="11.42578125" style="1"/>
    <col min="5130" max="5130" width="1.7109375" style="1" customWidth="1"/>
    <col min="5131" max="5131" width="11.42578125" style="1"/>
    <col min="5132" max="5132" width="38.7109375" style="1" customWidth="1"/>
    <col min="5133" max="5133" width="1.28515625" style="1" customWidth="1"/>
    <col min="5134" max="5135" width="11.42578125" style="1"/>
    <col min="5136" max="5136" width="16.28515625" style="1" customWidth="1"/>
    <col min="5137" max="5376" width="11.42578125" style="1"/>
    <col min="5377" max="5377" width="5.28515625" style="1" customWidth="1"/>
    <col min="5378" max="5378" width="6.140625" style="1" customWidth="1"/>
    <col min="5379" max="5379" width="3.7109375" style="1" customWidth="1"/>
    <col min="5380" max="5380" width="7.85546875" style="1" customWidth="1"/>
    <col min="5381" max="5381" width="53.7109375" style="1" customWidth="1"/>
    <col min="5382" max="5383" width="3.28515625" style="1" customWidth="1"/>
    <col min="5384" max="5384" width="16.42578125" style="1" customWidth="1"/>
    <col min="5385" max="5385" width="11.42578125" style="1"/>
    <col min="5386" max="5386" width="1.7109375" style="1" customWidth="1"/>
    <col min="5387" max="5387" width="11.42578125" style="1"/>
    <col min="5388" max="5388" width="38.7109375" style="1" customWidth="1"/>
    <col min="5389" max="5389" width="1.28515625" style="1" customWidth="1"/>
    <col min="5390" max="5391" width="11.42578125" style="1"/>
    <col min="5392" max="5392" width="16.28515625" style="1" customWidth="1"/>
    <col min="5393" max="5632" width="11.42578125" style="1"/>
    <col min="5633" max="5633" width="5.28515625" style="1" customWidth="1"/>
    <col min="5634" max="5634" width="6.140625" style="1" customWidth="1"/>
    <col min="5635" max="5635" width="3.7109375" style="1" customWidth="1"/>
    <col min="5636" max="5636" width="7.85546875" style="1" customWidth="1"/>
    <col min="5637" max="5637" width="53.7109375" style="1" customWidth="1"/>
    <col min="5638" max="5639" width="3.28515625" style="1" customWidth="1"/>
    <col min="5640" max="5640" width="16.42578125" style="1" customWidth="1"/>
    <col min="5641" max="5641" width="11.42578125" style="1"/>
    <col min="5642" max="5642" width="1.7109375" style="1" customWidth="1"/>
    <col min="5643" max="5643" width="11.42578125" style="1"/>
    <col min="5644" max="5644" width="38.7109375" style="1" customWidth="1"/>
    <col min="5645" max="5645" width="1.28515625" style="1" customWidth="1"/>
    <col min="5646" max="5647" width="11.42578125" style="1"/>
    <col min="5648" max="5648" width="16.28515625" style="1" customWidth="1"/>
    <col min="5649" max="5888" width="11.42578125" style="1"/>
    <col min="5889" max="5889" width="5.28515625" style="1" customWidth="1"/>
    <col min="5890" max="5890" width="6.140625" style="1" customWidth="1"/>
    <col min="5891" max="5891" width="3.7109375" style="1" customWidth="1"/>
    <col min="5892" max="5892" width="7.85546875" style="1" customWidth="1"/>
    <col min="5893" max="5893" width="53.7109375" style="1" customWidth="1"/>
    <col min="5894" max="5895" width="3.28515625" style="1" customWidth="1"/>
    <col min="5896" max="5896" width="16.42578125" style="1" customWidth="1"/>
    <col min="5897" max="5897" width="11.42578125" style="1"/>
    <col min="5898" max="5898" width="1.7109375" style="1" customWidth="1"/>
    <col min="5899" max="5899" width="11.42578125" style="1"/>
    <col min="5900" max="5900" width="38.7109375" style="1" customWidth="1"/>
    <col min="5901" max="5901" width="1.28515625" style="1" customWidth="1"/>
    <col min="5902" max="5903" width="11.42578125" style="1"/>
    <col min="5904" max="5904" width="16.28515625" style="1" customWidth="1"/>
    <col min="5905" max="6144" width="11.42578125" style="1"/>
    <col min="6145" max="6145" width="5.28515625" style="1" customWidth="1"/>
    <col min="6146" max="6146" width="6.140625" style="1" customWidth="1"/>
    <col min="6147" max="6147" width="3.7109375" style="1" customWidth="1"/>
    <col min="6148" max="6148" width="7.85546875" style="1" customWidth="1"/>
    <col min="6149" max="6149" width="53.7109375" style="1" customWidth="1"/>
    <col min="6150" max="6151" width="3.28515625" style="1" customWidth="1"/>
    <col min="6152" max="6152" width="16.42578125" style="1" customWidth="1"/>
    <col min="6153" max="6153" width="11.42578125" style="1"/>
    <col min="6154" max="6154" width="1.7109375" style="1" customWidth="1"/>
    <col min="6155" max="6155" width="11.42578125" style="1"/>
    <col min="6156" max="6156" width="38.7109375" style="1" customWidth="1"/>
    <col min="6157" max="6157" width="1.28515625" style="1" customWidth="1"/>
    <col min="6158" max="6159" width="11.42578125" style="1"/>
    <col min="6160" max="6160" width="16.28515625" style="1" customWidth="1"/>
    <col min="6161" max="6400" width="11.42578125" style="1"/>
    <col min="6401" max="6401" width="5.28515625" style="1" customWidth="1"/>
    <col min="6402" max="6402" width="6.140625" style="1" customWidth="1"/>
    <col min="6403" max="6403" width="3.7109375" style="1" customWidth="1"/>
    <col min="6404" max="6404" width="7.85546875" style="1" customWidth="1"/>
    <col min="6405" max="6405" width="53.7109375" style="1" customWidth="1"/>
    <col min="6406" max="6407" width="3.28515625" style="1" customWidth="1"/>
    <col min="6408" max="6408" width="16.42578125" style="1" customWidth="1"/>
    <col min="6409" max="6409" width="11.42578125" style="1"/>
    <col min="6410" max="6410" width="1.7109375" style="1" customWidth="1"/>
    <col min="6411" max="6411" width="11.42578125" style="1"/>
    <col min="6412" max="6412" width="38.7109375" style="1" customWidth="1"/>
    <col min="6413" max="6413" width="1.28515625" style="1" customWidth="1"/>
    <col min="6414" max="6415" width="11.42578125" style="1"/>
    <col min="6416" max="6416" width="16.28515625" style="1" customWidth="1"/>
    <col min="6417" max="6656" width="11.42578125" style="1"/>
    <col min="6657" max="6657" width="5.28515625" style="1" customWidth="1"/>
    <col min="6658" max="6658" width="6.140625" style="1" customWidth="1"/>
    <col min="6659" max="6659" width="3.7109375" style="1" customWidth="1"/>
    <col min="6660" max="6660" width="7.85546875" style="1" customWidth="1"/>
    <col min="6661" max="6661" width="53.7109375" style="1" customWidth="1"/>
    <col min="6662" max="6663" width="3.28515625" style="1" customWidth="1"/>
    <col min="6664" max="6664" width="16.42578125" style="1" customWidth="1"/>
    <col min="6665" max="6665" width="11.42578125" style="1"/>
    <col min="6666" max="6666" width="1.7109375" style="1" customWidth="1"/>
    <col min="6667" max="6667" width="11.42578125" style="1"/>
    <col min="6668" max="6668" width="38.7109375" style="1" customWidth="1"/>
    <col min="6669" max="6669" width="1.28515625" style="1" customWidth="1"/>
    <col min="6670" max="6671" width="11.42578125" style="1"/>
    <col min="6672" max="6672" width="16.28515625" style="1" customWidth="1"/>
    <col min="6673" max="6912" width="11.42578125" style="1"/>
    <col min="6913" max="6913" width="5.28515625" style="1" customWidth="1"/>
    <col min="6914" max="6914" width="6.140625" style="1" customWidth="1"/>
    <col min="6915" max="6915" width="3.7109375" style="1" customWidth="1"/>
    <col min="6916" max="6916" width="7.85546875" style="1" customWidth="1"/>
    <col min="6917" max="6917" width="53.7109375" style="1" customWidth="1"/>
    <col min="6918" max="6919" width="3.28515625" style="1" customWidth="1"/>
    <col min="6920" max="6920" width="16.42578125" style="1" customWidth="1"/>
    <col min="6921" max="6921" width="11.42578125" style="1"/>
    <col min="6922" max="6922" width="1.7109375" style="1" customWidth="1"/>
    <col min="6923" max="6923" width="11.42578125" style="1"/>
    <col min="6924" max="6924" width="38.7109375" style="1" customWidth="1"/>
    <col min="6925" max="6925" width="1.28515625" style="1" customWidth="1"/>
    <col min="6926" max="6927" width="11.42578125" style="1"/>
    <col min="6928" max="6928" width="16.28515625" style="1" customWidth="1"/>
    <col min="6929" max="7168" width="11.42578125" style="1"/>
    <col min="7169" max="7169" width="5.28515625" style="1" customWidth="1"/>
    <col min="7170" max="7170" width="6.140625" style="1" customWidth="1"/>
    <col min="7171" max="7171" width="3.7109375" style="1" customWidth="1"/>
    <col min="7172" max="7172" width="7.85546875" style="1" customWidth="1"/>
    <col min="7173" max="7173" width="53.7109375" style="1" customWidth="1"/>
    <col min="7174" max="7175" width="3.28515625" style="1" customWidth="1"/>
    <col min="7176" max="7176" width="16.42578125" style="1" customWidth="1"/>
    <col min="7177" max="7177" width="11.42578125" style="1"/>
    <col min="7178" max="7178" width="1.7109375" style="1" customWidth="1"/>
    <col min="7179" max="7179" width="11.42578125" style="1"/>
    <col min="7180" max="7180" width="38.7109375" style="1" customWidth="1"/>
    <col min="7181" max="7181" width="1.28515625" style="1" customWidth="1"/>
    <col min="7182" max="7183" width="11.42578125" style="1"/>
    <col min="7184" max="7184" width="16.28515625" style="1" customWidth="1"/>
    <col min="7185" max="7424" width="11.42578125" style="1"/>
    <col min="7425" max="7425" width="5.28515625" style="1" customWidth="1"/>
    <col min="7426" max="7426" width="6.140625" style="1" customWidth="1"/>
    <col min="7427" max="7427" width="3.7109375" style="1" customWidth="1"/>
    <col min="7428" max="7428" width="7.85546875" style="1" customWidth="1"/>
    <col min="7429" max="7429" width="53.7109375" style="1" customWidth="1"/>
    <col min="7430" max="7431" width="3.28515625" style="1" customWidth="1"/>
    <col min="7432" max="7432" width="16.42578125" style="1" customWidth="1"/>
    <col min="7433" max="7433" width="11.42578125" style="1"/>
    <col min="7434" max="7434" width="1.7109375" style="1" customWidth="1"/>
    <col min="7435" max="7435" width="11.42578125" style="1"/>
    <col min="7436" max="7436" width="38.7109375" style="1" customWidth="1"/>
    <col min="7437" max="7437" width="1.28515625" style="1" customWidth="1"/>
    <col min="7438" max="7439" width="11.42578125" style="1"/>
    <col min="7440" max="7440" width="16.28515625" style="1" customWidth="1"/>
    <col min="7441" max="7680" width="11.42578125" style="1"/>
    <col min="7681" max="7681" width="5.28515625" style="1" customWidth="1"/>
    <col min="7682" max="7682" width="6.140625" style="1" customWidth="1"/>
    <col min="7683" max="7683" width="3.7109375" style="1" customWidth="1"/>
    <col min="7684" max="7684" width="7.85546875" style="1" customWidth="1"/>
    <col min="7685" max="7685" width="53.7109375" style="1" customWidth="1"/>
    <col min="7686" max="7687" width="3.28515625" style="1" customWidth="1"/>
    <col min="7688" max="7688" width="16.42578125" style="1" customWidth="1"/>
    <col min="7689" max="7689" width="11.42578125" style="1"/>
    <col min="7690" max="7690" width="1.7109375" style="1" customWidth="1"/>
    <col min="7691" max="7691" width="11.42578125" style="1"/>
    <col min="7692" max="7692" width="38.7109375" style="1" customWidth="1"/>
    <col min="7693" max="7693" width="1.28515625" style="1" customWidth="1"/>
    <col min="7694" max="7695" width="11.42578125" style="1"/>
    <col min="7696" max="7696" width="16.28515625" style="1" customWidth="1"/>
    <col min="7697" max="7936" width="11.42578125" style="1"/>
    <col min="7937" max="7937" width="5.28515625" style="1" customWidth="1"/>
    <col min="7938" max="7938" width="6.140625" style="1" customWidth="1"/>
    <col min="7939" max="7939" width="3.7109375" style="1" customWidth="1"/>
    <col min="7940" max="7940" width="7.85546875" style="1" customWidth="1"/>
    <col min="7941" max="7941" width="53.7109375" style="1" customWidth="1"/>
    <col min="7942" max="7943" width="3.28515625" style="1" customWidth="1"/>
    <col min="7944" max="7944" width="16.42578125" style="1" customWidth="1"/>
    <col min="7945" max="7945" width="11.42578125" style="1"/>
    <col min="7946" max="7946" width="1.7109375" style="1" customWidth="1"/>
    <col min="7947" max="7947" width="11.42578125" style="1"/>
    <col min="7948" max="7948" width="38.7109375" style="1" customWidth="1"/>
    <col min="7949" max="7949" width="1.28515625" style="1" customWidth="1"/>
    <col min="7950" max="7951" width="11.42578125" style="1"/>
    <col min="7952" max="7952" width="16.28515625" style="1" customWidth="1"/>
    <col min="7953" max="8192" width="11.42578125" style="1"/>
    <col min="8193" max="8193" width="5.28515625" style="1" customWidth="1"/>
    <col min="8194" max="8194" width="6.140625" style="1" customWidth="1"/>
    <col min="8195" max="8195" width="3.7109375" style="1" customWidth="1"/>
    <col min="8196" max="8196" width="7.85546875" style="1" customWidth="1"/>
    <col min="8197" max="8197" width="53.7109375" style="1" customWidth="1"/>
    <col min="8198" max="8199" width="3.28515625" style="1" customWidth="1"/>
    <col min="8200" max="8200" width="16.42578125" style="1" customWidth="1"/>
    <col min="8201" max="8201" width="11.42578125" style="1"/>
    <col min="8202" max="8202" width="1.7109375" style="1" customWidth="1"/>
    <col min="8203" max="8203" width="11.42578125" style="1"/>
    <col min="8204" max="8204" width="38.7109375" style="1" customWidth="1"/>
    <col min="8205" max="8205" width="1.28515625" style="1" customWidth="1"/>
    <col min="8206" max="8207" width="11.42578125" style="1"/>
    <col min="8208" max="8208" width="16.28515625" style="1" customWidth="1"/>
    <col min="8209" max="8448" width="11.42578125" style="1"/>
    <col min="8449" max="8449" width="5.28515625" style="1" customWidth="1"/>
    <col min="8450" max="8450" width="6.140625" style="1" customWidth="1"/>
    <col min="8451" max="8451" width="3.7109375" style="1" customWidth="1"/>
    <col min="8452" max="8452" width="7.85546875" style="1" customWidth="1"/>
    <col min="8453" max="8453" width="53.7109375" style="1" customWidth="1"/>
    <col min="8454" max="8455" width="3.28515625" style="1" customWidth="1"/>
    <col min="8456" max="8456" width="16.42578125" style="1" customWidth="1"/>
    <col min="8457" max="8457" width="11.42578125" style="1"/>
    <col min="8458" max="8458" width="1.7109375" style="1" customWidth="1"/>
    <col min="8459" max="8459" width="11.42578125" style="1"/>
    <col min="8460" max="8460" width="38.7109375" style="1" customWidth="1"/>
    <col min="8461" max="8461" width="1.28515625" style="1" customWidth="1"/>
    <col min="8462" max="8463" width="11.42578125" style="1"/>
    <col min="8464" max="8464" width="16.28515625" style="1" customWidth="1"/>
    <col min="8465" max="8704" width="11.42578125" style="1"/>
    <col min="8705" max="8705" width="5.28515625" style="1" customWidth="1"/>
    <col min="8706" max="8706" width="6.140625" style="1" customWidth="1"/>
    <col min="8707" max="8707" width="3.7109375" style="1" customWidth="1"/>
    <col min="8708" max="8708" width="7.85546875" style="1" customWidth="1"/>
    <col min="8709" max="8709" width="53.7109375" style="1" customWidth="1"/>
    <col min="8710" max="8711" width="3.28515625" style="1" customWidth="1"/>
    <col min="8712" max="8712" width="16.42578125" style="1" customWidth="1"/>
    <col min="8713" max="8713" width="11.42578125" style="1"/>
    <col min="8714" max="8714" width="1.7109375" style="1" customWidth="1"/>
    <col min="8715" max="8715" width="11.42578125" style="1"/>
    <col min="8716" max="8716" width="38.7109375" style="1" customWidth="1"/>
    <col min="8717" max="8717" width="1.28515625" style="1" customWidth="1"/>
    <col min="8718" max="8719" width="11.42578125" style="1"/>
    <col min="8720" max="8720" width="16.28515625" style="1" customWidth="1"/>
    <col min="8721" max="8960" width="11.42578125" style="1"/>
    <col min="8961" max="8961" width="5.28515625" style="1" customWidth="1"/>
    <col min="8962" max="8962" width="6.140625" style="1" customWidth="1"/>
    <col min="8963" max="8963" width="3.7109375" style="1" customWidth="1"/>
    <col min="8964" max="8964" width="7.85546875" style="1" customWidth="1"/>
    <col min="8965" max="8965" width="53.7109375" style="1" customWidth="1"/>
    <col min="8966" max="8967" width="3.28515625" style="1" customWidth="1"/>
    <col min="8968" max="8968" width="16.42578125" style="1" customWidth="1"/>
    <col min="8969" max="8969" width="11.42578125" style="1"/>
    <col min="8970" max="8970" width="1.7109375" style="1" customWidth="1"/>
    <col min="8971" max="8971" width="11.42578125" style="1"/>
    <col min="8972" max="8972" width="38.7109375" style="1" customWidth="1"/>
    <col min="8973" max="8973" width="1.28515625" style="1" customWidth="1"/>
    <col min="8974" max="8975" width="11.42578125" style="1"/>
    <col min="8976" max="8976" width="16.28515625" style="1" customWidth="1"/>
    <col min="8977" max="9216" width="11.42578125" style="1"/>
    <col min="9217" max="9217" width="5.28515625" style="1" customWidth="1"/>
    <col min="9218" max="9218" width="6.140625" style="1" customWidth="1"/>
    <col min="9219" max="9219" width="3.7109375" style="1" customWidth="1"/>
    <col min="9220" max="9220" width="7.85546875" style="1" customWidth="1"/>
    <col min="9221" max="9221" width="53.7109375" style="1" customWidth="1"/>
    <col min="9222" max="9223" width="3.28515625" style="1" customWidth="1"/>
    <col min="9224" max="9224" width="16.42578125" style="1" customWidth="1"/>
    <col min="9225" max="9225" width="11.42578125" style="1"/>
    <col min="9226" max="9226" width="1.7109375" style="1" customWidth="1"/>
    <col min="9227" max="9227" width="11.42578125" style="1"/>
    <col min="9228" max="9228" width="38.7109375" style="1" customWidth="1"/>
    <col min="9229" max="9229" width="1.28515625" style="1" customWidth="1"/>
    <col min="9230" max="9231" width="11.42578125" style="1"/>
    <col min="9232" max="9232" width="16.28515625" style="1" customWidth="1"/>
    <col min="9233" max="9472" width="11.42578125" style="1"/>
    <col min="9473" max="9473" width="5.28515625" style="1" customWidth="1"/>
    <col min="9474" max="9474" width="6.140625" style="1" customWidth="1"/>
    <col min="9475" max="9475" width="3.7109375" style="1" customWidth="1"/>
    <col min="9476" max="9476" width="7.85546875" style="1" customWidth="1"/>
    <col min="9477" max="9477" width="53.7109375" style="1" customWidth="1"/>
    <col min="9478" max="9479" width="3.28515625" style="1" customWidth="1"/>
    <col min="9480" max="9480" width="16.42578125" style="1" customWidth="1"/>
    <col min="9481" max="9481" width="11.42578125" style="1"/>
    <col min="9482" max="9482" width="1.7109375" style="1" customWidth="1"/>
    <col min="9483" max="9483" width="11.42578125" style="1"/>
    <col min="9484" max="9484" width="38.7109375" style="1" customWidth="1"/>
    <col min="9485" max="9485" width="1.28515625" style="1" customWidth="1"/>
    <col min="9486" max="9487" width="11.42578125" style="1"/>
    <col min="9488" max="9488" width="16.28515625" style="1" customWidth="1"/>
    <col min="9489" max="9728" width="11.42578125" style="1"/>
    <col min="9729" max="9729" width="5.28515625" style="1" customWidth="1"/>
    <col min="9730" max="9730" width="6.140625" style="1" customWidth="1"/>
    <col min="9731" max="9731" width="3.7109375" style="1" customWidth="1"/>
    <col min="9732" max="9732" width="7.85546875" style="1" customWidth="1"/>
    <col min="9733" max="9733" width="53.7109375" style="1" customWidth="1"/>
    <col min="9734" max="9735" width="3.28515625" style="1" customWidth="1"/>
    <col min="9736" max="9736" width="16.42578125" style="1" customWidth="1"/>
    <col min="9737" max="9737" width="11.42578125" style="1"/>
    <col min="9738" max="9738" width="1.7109375" style="1" customWidth="1"/>
    <col min="9739" max="9739" width="11.42578125" style="1"/>
    <col min="9740" max="9740" width="38.7109375" style="1" customWidth="1"/>
    <col min="9741" max="9741" width="1.28515625" style="1" customWidth="1"/>
    <col min="9742" max="9743" width="11.42578125" style="1"/>
    <col min="9744" max="9744" width="16.28515625" style="1" customWidth="1"/>
    <col min="9745" max="9984" width="11.42578125" style="1"/>
    <col min="9985" max="9985" width="5.28515625" style="1" customWidth="1"/>
    <col min="9986" max="9986" width="6.140625" style="1" customWidth="1"/>
    <col min="9987" max="9987" width="3.7109375" style="1" customWidth="1"/>
    <col min="9988" max="9988" width="7.85546875" style="1" customWidth="1"/>
    <col min="9989" max="9989" width="53.7109375" style="1" customWidth="1"/>
    <col min="9990" max="9991" width="3.28515625" style="1" customWidth="1"/>
    <col min="9992" max="9992" width="16.42578125" style="1" customWidth="1"/>
    <col min="9993" max="9993" width="11.42578125" style="1"/>
    <col min="9994" max="9994" width="1.7109375" style="1" customWidth="1"/>
    <col min="9995" max="9995" width="11.42578125" style="1"/>
    <col min="9996" max="9996" width="38.7109375" style="1" customWidth="1"/>
    <col min="9997" max="9997" width="1.28515625" style="1" customWidth="1"/>
    <col min="9998" max="9999" width="11.42578125" style="1"/>
    <col min="10000" max="10000" width="16.28515625" style="1" customWidth="1"/>
    <col min="10001" max="10240" width="11.42578125" style="1"/>
    <col min="10241" max="10241" width="5.28515625" style="1" customWidth="1"/>
    <col min="10242" max="10242" width="6.140625" style="1" customWidth="1"/>
    <col min="10243" max="10243" width="3.7109375" style="1" customWidth="1"/>
    <col min="10244" max="10244" width="7.85546875" style="1" customWidth="1"/>
    <col min="10245" max="10245" width="53.7109375" style="1" customWidth="1"/>
    <col min="10246" max="10247" width="3.28515625" style="1" customWidth="1"/>
    <col min="10248" max="10248" width="16.42578125" style="1" customWidth="1"/>
    <col min="10249" max="10249" width="11.42578125" style="1"/>
    <col min="10250" max="10250" width="1.7109375" style="1" customWidth="1"/>
    <col min="10251" max="10251" width="11.42578125" style="1"/>
    <col min="10252" max="10252" width="38.7109375" style="1" customWidth="1"/>
    <col min="10253" max="10253" width="1.28515625" style="1" customWidth="1"/>
    <col min="10254" max="10255" width="11.42578125" style="1"/>
    <col min="10256" max="10256" width="16.28515625" style="1" customWidth="1"/>
    <col min="10257" max="10496" width="11.42578125" style="1"/>
    <col min="10497" max="10497" width="5.28515625" style="1" customWidth="1"/>
    <col min="10498" max="10498" width="6.140625" style="1" customWidth="1"/>
    <col min="10499" max="10499" width="3.7109375" style="1" customWidth="1"/>
    <col min="10500" max="10500" width="7.85546875" style="1" customWidth="1"/>
    <col min="10501" max="10501" width="53.7109375" style="1" customWidth="1"/>
    <col min="10502" max="10503" width="3.28515625" style="1" customWidth="1"/>
    <col min="10504" max="10504" width="16.42578125" style="1" customWidth="1"/>
    <col min="10505" max="10505" width="11.42578125" style="1"/>
    <col min="10506" max="10506" width="1.7109375" style="1" customWidth="1"/>
    <col min="10507" max="10507" width="11.42578125" style="1"/>
    <col min="10508" max="10508" width="38.7109375" style="1" customWidth="1"/>
    <col min="10509" max="10509" width="1.28515625" style="1" customWidth="1"/>
    <col min="10510" max="10511" width="11.42578125" style="1"/>
    <col min="10512" max="10512" width="16.28515625" style="1" customWidth="1"/>
    <col min="10513" max="10752" width="11.42578125" style="1"/>
    <col min="10753" max="10753" width="5.28515625" style="1" customWidth="1"/>
    <col min="10754" max="10754" width="6.140625" style="1" customWidth="1"/>
    <col min="10755" max="10755" width="3.7109375" style="1" customWidth="1"/>
    <col min="10756" max="10756" width="7.85546875" style="1" customWidth="1"/>
    <col min="10757" max="10757" width="53.7109375" style="1" customWidth="1"/>
    <col min="10758" max="10759" width="3.28515625" style="1" customWidth="1"/>
    <col min="10760" max="10760" width="16.42578125" style="1" customWidth="1"/>
    <col min="10761" max="10761" width="11.42578125" style="1"/>
    <col min="10762" max="10762" width="1.7109375" style="1" customWidth="1"/>
    <col min="10763" max="10763" width="11.42578125" style="1"/>
    <col min="10764" max="10764" width="38.7109375" style="1" customWidth="1"/>
    <col min="10765" max="10765" width="1.28515625" style="1" customWidth="1"/>
    <col min="10766" max="10767" width="11.42578125" style="1"/>
    <col min="10768" max="10768" width="16.28515625" style="1" customWidth="1"/>
    <col min="10769" max="11008" width="11.42578125" style="1"/>
    <col min="11009" max="11009" width="5.28515625" style="1" customWidth="1"/>
    <col min="11010" max="11010" width="6.140625" style="1" customWidth="1"/>
    <col min="11011" max="11011" width="3.7109375" style="1" customWidth="1"/>
    <col min="11012" max="11012" width="7.85546875" style="1" customWidth="1"/>
    <col min="11013" max="11013" width="53.7109375" style="1" customWidth="1"/>
    <col min="11014" max="11015" width="3.28515625" style="1" customWidth="1"/>
    <col min="11016" max="11016" width="16.42578125" style="1" customWidth="1"/>
    <col min="11017" max="11017" width="11.42578125" style="1"/>
    <col min="11018" max="11018" width="1.7109375" style="1" customWidth="1"/>
    <col min="11019" max="11019" width="11.42578125" style="1"/>
    <col min="11020" max="11020" width="38.7109375" style="1" customWidth="1"/>
    <col min="11021" max="11021" width="1.28515625" style="1" customWidth="1"/>
    <col min="11022" max="11023" width="11.42578125" style="1"/>
    <col min="11024" max="11024" width="16.28515625" style="1" customWidth="1"/>
    <col min="11025" max="11264" width="11.42578125" style="1"/>
    <col min="11265" max="11265" width="5.28515625" style="1" customWidth="1"/>
    <col min="11266" max="11266" width="6.140625" style="1" customWidth="1"/>
    <col min="11267" max="11267" width="3.7109375" style="1" customWidth="1"/>
    <col min="11268" max="11268" width="7.85546875" style="1" customWidth="1"/>
    <col min="11269" max="11269" width="53.7109375" style="1" customWidth="1"/>
    <col min="11270" max="11271" width="3.28515625" style="1" customWidth="1"/>
    <col min="11272" max="11272" width="16.42578125" style="1" customWidth="1"/>
    <col min="11273" max="11273" width="11.42578125" style="1"/>
    <col min="11274" max="11274" width="1.7109375" style="1" customWidth="1"/>
    <col min="11275" max="11275" width="11.42578125" style="1"/>
    <col min="11276" max="11276" width="38.7109375" style="1" customWidth="1"/>
    <col min="11277" max="11277" width="1.28515625" style="1" customWidth="1"/>
    <col min="11278" max="11279" width="11.42578125" style="1"/>
    <col min="11280" max="11280" width="16.28515625" style="1" customWidth="1"/>
    <col min="11281" max="11520" width="11.42578125" style="1"/>
    <col min="11521" max="11521" width="5.28515625" style="1" customWidth="1"/>
    <col min="11522" max="11522" width="6.140625" style="1" customWidth="1"/>
    <col min="11523" max="11523" width="3.7109375" style="1" customWidth="1"/>
    <col min="11524" max="11524" width="7.85546875" style="1" customWidth="1"/>
    <col min="11525" max="11525" width="53.7109375" style="1" customWidth="1"/>
    <col min="11526" max="11527" width="3.28515625" style="1" customWidth="1"/>
    <col min="11528" max="11528" width="16.42578125" style="1" customWidth="1"/>
    <col min="11529" max="11529" width="11.42578125" style="1"/>
    <col min="11530" max="11530" width="1.7109375" style="1" customWidth="1"/>
    <col min="11531" max="11531" width="11.42578125" style="1"/>
    <col min="11532" max="11532" width="38.7109375" style="1" customWidth="1"/>
    <col min="11533" max="11533" width="1.28515625" style="1" customWidth="1"/>
    <col min="11534" max="11535" width="11.42578125" style="1"/>
    <col min="11536" max="11536" width="16.28515625" style="1" customWidth="1"/>
    <col min="11537" max="11776" width="11.42578125" style="1"/>
    <col min="11777" max="11777" width="5.28515625" style="1" customWidth="1"/>
    <col min="11778" max="11778" width="6.140625" style="1" customWidth="1"/>
    <col min="11779" max="11779" width="3.7109375" style="1" customWidth="1"/>
    <col min="11780" max="11780" width="7.85546875" style="1" customWidth="1"/>
    <col min="11781" max="11781" width="53.7109375" style="1" customWidth="1"/>
    <col min="11782" max="11783" width="3.28515625" style="1" customWidth="1"/>
    <col min="11784" max="11784" width="16.42578125" style="1" customWidth="1"/>
    <col min="11785" max="11785" width="11.42578125" style="1"/>
    <col min="11786" max="11786" width="1.7109375" style="1" customWidth="1"/>
    <col min="11787" max="11787" width="11.42578125" style="1"/>
    <col min="11788" max="11788" width="38.7109375" style="1" customWidth="1"/>
    <col min="11789" max="11789" width="1.28515625" style="1" customWidth="1"/>
    <col min="11790" max="11791" width="11.42578125" style="1"/>
    <col min="11792" max="11792" width="16.28515625" style="1" customWidth="1"/>
    <col min="11793" max="12032" width="11.42578125" style="1"/>
    <col min="12033" max="12033" width="5.28515625" style="1" customWidth="1"/>
    <col min="12034" max="12034" width="6.140625" style="1" customWidth="1"/>
    <col min="12035" max="12035" width="3.7109375" style="1" customWidth="1"/>
    <col min="12036" max="12036" width="7.85546875" style="1" customWidth="1"/>
    <col min="12037" max="12037" width="53.7109375" style="1" customWidth="1"/>
    <col min="12038" max="12039" width="3.28515625" style="1" customWidth="1"/>
    <col min="12040" max="12040" width="16.42578125" style="1" customWidth="1"/>
    <col min="12041" max="12041" width="11.42578125" style="1"/>
    <col min="12042" max="12042" width="1.7109375" style="1" customWidth="1"/>
    <col min="12043" max="12043" width="11.42578125" style="1"/>
    <col min="12044" max="12044" width="38.7109375" style="1" customWidth="1"/>
    <col min="12045" max="12045" width="1.28515625" style="1" customWidth="1"/>
    <col min="12046" max="12047" width="11.42578125" style="1"/>
    <col min="12048" max="12048" width="16.28515625" style="1" customWidth="1"/>
    <col min="12049" max="12288" width="11.42578125" style="1"/>
    <col min="12289" max="12289" width="5.28515625" style="1" customWidth="1"/>
    <col min="12290" max="12290" width="6.140625" style="1" customWidth="1"/>
    <col min="12291" max="12291" width="3.7109375" style="1" customWidth="1"/>
    <col min="12292" max="12292" width="7.85546875" style="1" customWidth="1"/>
    <col min="12293" max="12293" width="53.7109375" style="1" customWidth="1"/>
    <col min="12294" max="12295" width="3.28515625" style="1" customWidth="1"/>
    <col min="12296" max="12296" width="16.42578125" style="1" customWidth="1"/>
    <col min="12297" max="12297" width="11.42578125" style="1"/>
    <col min="12298" max="12298" width="1.7109375" style="1" customWidth="1"/>
    <col min="12299" max="12299" width="11.42578125" style="1"/>
    <col min="12300" max="12300" width="38.7109375" style="1" customWidth="1"/>
    <col min="12301" max="12301" width="1.28515625" style="1" customWidth="1"/>
    <col min="12302" max="12303" width="11.42578125" style="1"/>
    <col min="12304" max="12304" width="16.28515625" style="1" customWidth="1"/>
    <col min="12305" max="12544" width="11.42578125" style="1"/>
    <col min="12545" max="12545" width="5.28515625" style="1" customWidth="1"/>
    <col min="12546" max="12546" width="6.140625" style="1" customWidth="1"/>
    <col min="12547" max="12547" width="3.7109375" style="1" customWidth="1"/>
    <col min="12548" max="12548" width="7.85546875" style="1" customWidth="1"/>
    <col min="12549" max="12549" width="53.7109375" style="1" customWidth="1"/>
    <col min="12550" max="12551" width="3.28515625" style="1" customWidth="1"/>
    <col min="12552" max="12552" width="16.42578125" style="1" customWidth="1"/>
    <col min="12553" max="12553" width="11.42578125" style="1"/>
    <col min="12554" max="12554" width="1.7109375" style="1" customWidth="1"/>
    <col min="12555" max="12555" width="11.42578125" style="1"/>
    <col min="12556" max="12556" width="38.7109375" style="1" customWidth="1"/>
    <col min="12557" max="12557" width="1.28515625" style="1" customWidth="1"/>
    <col min="12558" max="12559" width="11.42578125" style="1"/>
    <col min="12560" max="12560" width="16.28515625" style="1" customWidth="1"/>
    <col min="12561" max="12800" width="11.42578125" style="1"/>
    <col min="12801" max="12801" width="5.28515625" style="1" customWidth="1"/>
    <col min="12802" max="12802" width="6.140625" style="1" customWidth="1"/>
    <col min="12803" max="12803" width="3.7109375" style="1" customWidth="1"/>
    <col min="12804" max="12804" width="7.85546875" style="1" customWidth="1"/>
    <col min="12805" max="12805" width="53.7109375" style="1" customWidth="1"/>
    <col min="12806" max="12807" width="3.28515625" style="1" customWidth="1"/>
    <col min="12808" max="12808" width="16.42578125" style="1" customWidth="1"/>
    <col min="12809" max="12809" width="11.42578125" style="1"/>
    <col min="12810" max="12810" width="1.7109375" style="1" customWidth="1"/>
    <col min="12811" max="12811" width="11.42578125" style="1"/>
    <col min="12812" max="12812" width="38.7109375" style="1" customWidth="1"/>
    <col min="12813" max="12813" width="1.28515625" style="1" customWidth="1"/>
    <col min="12814" max="12815" width="11.42578125" style="1"/>
    <col min="12816" max="12816" width="16.28515625" style="1" customWidth="1"/>
    <col min="12817" max="13056" width="11.42578125" style="1"/>
    <col min="13057" max="13057" width="5.28515625" style="1" customWidth="1"/>
    <col min="13058" max="13058" width="6.140625" style="1" customWidth="1"/>
    <col min="13059" max="13059" width="3.7109375" style="1" customWidth="1"/>
    <col min="13060" max="13060" width="7.85546875" style="1" customWidth="1"/>
    <col min="13061" max="13061" width="53.7109375" style="1" customWidth="1"/>
    <col min="13062" max="13063" width="3.28515625" style="1" customWidth="1"/>
    <col min="13064" max="13064" width="16.42578125" style="1" customWidth="1"/>
    <col min="13065" max="13065" width="11.42578125" style="1"/>
    <col min="13066" max="13066" width="1.7109375" style="1" customWidth="1"/>
    <col min="13067" max="13067" width="11.42578125" style="1"/>
    <col min="13068" max="13068" width="38.7109375" style="1" customWidth="1"/>
    <col min="13069" max="13069" width="1.28515625" style="1" customWidth="1"/>
    <col min="13070" max="13071" width="11.42578125" style="1"/>
    <col min="13072" max="13072" width="16.28515625" style="1" customWidth="1"/>
    <col min="13073" max="13312" width="11.42578125" style="1"/>
    <col min="13313" max="13313" width="5.28515625" style="1" customWidth="1"/>
    <col min="13314" max="13314" width="6.140625" style="1" customWidth="1"/>
    <col min="13315" max="13315" width="3.7109375" style="1" customWidth="1"/>
    <col min="13316" max="13316" width="7.85546875" style="1" customWidth="1"/>
    <col min="13317" max="13317" width="53.7109375" style="1" customWidth="1"/>
    <col min="13318" max="13319" width="3.28515625" style="1" customWidth="1"/>
    <col min="13320" max="13320" width="16.42578125" style="1" customWidth="1"/>
    <col min="13321" max="13321" width="11.42578125" style="1"/>
    <col min="13322" max="13322" width="1.7109375" style="1" customWidth="1"/>
    <col min="13323" max="13323" width="11.42578125" style="1"/>
    <col min="13324" max="13324" width="38.7109375" style="1" customWidth="1"/>
    <col min="13325" max="13325" width="1.28515625" style="1" customWidth="1"/>
    <col min="13326" max="13327" width="11.42578125" style="1"/>
    <col min="13328" max="13328" width="16.28515625" style="1" customWidth="1"/>
    <col min="13329" max="13568" width="11.42578125" style="1"/>
    <col min="13569" max="13569" width="5.28515625" style="1" customWidth="1"/>
    <col min="13570" max="13570" width="6.140625" style="1" customWidth="1"/>
    <col min="13571" max="13571" width="3.7109375" style="1" customWidth="1"/>
    <col min="13572" max="13572" width="7.85546875" style="1" customWidth="1"/>
    <col min="13573" max="13573" width="53.7109375" style="1" customWidth="1"/>
    <col min="13574" max="13575" width="3.28515625" style="1" customWidth="1"/>
    <col min="13576" max="13576" width="16.42578125" style="1" customWidth="1"/>
    <col min="13577" max="13577" width="11.42578125" style="1"/>
    <col min="13578" max="13578" width="1.7109375" style="1" customWidth="1"/>
    <col min="13579" max="13579" width="11.42578125" style="1"/>
    <col min="13580" max="13580" width="38.7109375" style="1" customWidth="1"/>
    <col min="13581" max="13581" width="1.28515625" style="1" customWidth="1"/>
    <col min="13582" max="13583" width="11.42578125" style="1"/>
    <col min="13584" max="13584" width="16.28515625" style="1" customWidth="1"/>
    <col min="13585" max="13824" width="11.42578125" style="1"/>
    <col min="13825" max="13825" width="5.28515625" style="1" customWidth="1"/>
    <col min="13826" max="13826" width="6.140625" style="1" customWidth="1"/>
    <col min="13827" max="13827" width="3.7109375" style="1" customWidth="1"/>
    <col min="13828" max="13828" width="7.85546875" style="1" customWidth="1"/>
    <col min="13829" max="13829" width="53.7109375" style="1" customWidth="1"/>
    <col min="13830" max="13831" width="3.28515625" style="1" customWidth="1"/>
    <col min="13832" max="13832" width="16.42578125" style="1" customWidth="1"/>
    <col min="13833" max="13833" width="11.42578125" style="1"/>
    <col min="13834" max="13834" width="1.7109375" style="1" customWidth="1"/>
    <col min="13835" max="13835" width="11.42578125" style="1"/>
    <col min="13836" max="13836" width="38.7109375" style="1" customWidth="1"/>
    <col min="13837" max="13837" width="1.28515625" style="1" customWidth="1"/>
    <col min="13838" max="13839" width="11.42578125" style="1"/>
    <col min="13840" max="13840" width="16.28515625" style="1" customWidth="1"/>
    <col min="13841" max="14080" width="11.42578125" style="1"/>
    <col min="14081" max="14081" width="5.28515625" style="1" customWidth="1"/>
    <col min="14082" max="14082" width="6.140625" style="1" customWidth="1"/>
    <col min="14083" max="14083" width="3.7109375" style="1" customWidth="1"/>
    <col min="14084" max="14084" width="7.85546875" style="1" customWidth="1"/>
    <col min="14085" max="14085" width="53.7109375" style="1" customWidth="1"/>
    <col min="14086" max="14087" width="3.28515625" style="1" customWidth="1"/>
    <col min="14088" max="14088" width="16.42578125" style="1" customWidth="1"/>
    <col min="14089" max="14089" width="11.42578125" style="1"/>
    <col min="14090" max="14090" width="1.7109375" style="1" customWidth="1"/>
    <col min="14091" max="14091" width="11.42578125" style="1"/>
    <col min="14092" max="14092" width="38.7109375" style="1" customWidth="1"/>
    <col min="14093" max="14093" width="1.28515625" style="1" customWidth="1"/>
    <col min="14094" max="14095" width="11.42578125" style="1"/>
    <col min="14096" max="14096" width="16.28515625" style="1" customWidth="1"/>
    <col min="14097" max="14336" width="11.42578125" style="1"/>
    <col min="14337" max="14337" width="5.28515625" style="1" customWidth="1"/>
    <col min="14338" max="14338" width="6.140625" style="1" customWidth="1"/>
    <col min="14339" max="14339" width="3.7109375" style="1" customWidth="1"/>
    <col min="14340" max="14340" width="7.85546875" style="1" customWidth="1"/>
    <col min="14341" max="14341" width="53.7109375" style="1" customWidth="1"/>
    <col min="14342" max="14343" width="3.28515625" style="1" customWidth="1"/>
    <col min="14344" max="14344" width="16.42578125" style="1" customWidth="1"/>
    <col min="14345" max="14345" width="11.42578125" style="1"/>
    <col min="14346" max="14346" width="1.7109375" style="1" customWidth="1"/>
    <col min="14347" max="14347" width="11.42578125" style="1"/>
    <col min="14348" max="14348" width="38.7109375" style="1" customWidth="1"/>
    <col min="14349" max="14349" width="1.28515625" style="1" customWidth="1"/>
    <col min="14350" max="14351" width="11.42578125" style="1"/>
    <col min="14352" max="14352" width="16.28515625" style="1" customWidth="1"/>
    <col min="14353" max="14592" width="11.42578125" style="1"/>
    <col min="14593" max="14593" width="5.28515625" style="1" customWidth="1"/>
    <col min="14594" max="14594" width="6.140625" style="1" customWidth="1"/>
    <col min="14595" max="14595" width="3.7109375" style="1" customWidth="1"/>
    <col min="14596" max="14596" width="7.85546875" style="1" customWidth="1"/>
    <col min="14597" max="14597" width="53.7109375" style="1" customWidth="1"/>
    <col min="14598" max="14599" width="3.28515625" style="1" customWidth="1"/>
    <col min="14600" max="14600" width="16.42578125" style="1" customWidth="1"/>
    <col min="14601" max="14601" width="11.42578125" style="1"/>
    <col min="14602" max="14602" width="1.7109375" style="1" customWidth="1"/>
    <col min="14603" max="14603" width="11.42578125" style="1"/>
    <col min="14604" max="14604" width="38.7109375" style="1" customWidth="1"/>
    <col min="14605" max="14605" width="1.28515625" style="1" customWidth="1"/>
    <col min="14606" max="14607" width="11.42578125" style="1"/>
    <col min="14608" max="14608" width="16.28515625" style="1" customWidth="1"/>
    <col min="14609" max="14848" width="11.42578125" style="1"/>
    <col min="14849" max="14849" width="5.28515625" style="1" customWidth="1"/>
    <col min="14850" max="14850" width="6.140625" style="1" customWidth="1"/>
    <col min="14851" max="14851" width="3.7109375" style="1" customWidth="1"/>
    <col min="14852" max="14852" width="7.85546875" style="1" customWidth="1"/>
    <col min="14853" max="14853" width="53.7109375" style="1" customWidth="1"/>
    <col min="14854" max="14855" width="3.28515625" style="1" customWidth="1"/>
    <col min="14856" max="14856" width="16.42578125" style="1" customWidth="1"/>
    <col min="14857" max="14857" width="11.42578125" style="1"/>
    <col min="14858" max="14858" width="1.7109375" style="1" customWidth="1"/>
    <col min="14859" max="14859" width="11.42578125" style="1"/>
    <col min="14860" max="14860" width="38.7109375" style="1" customWidth="1"/>
    <col min="14861" max="14861" width="1.28515625" style="1" customWidth="1"/>
    <col min="14862" max="14863" width="11.42578125" style="1"/>
    <col min="14864" max="14864" width="16.28515625" style="1" customWidth="1"/>
    <col min="14865" max="15104" width="11.42578125" style="1"/>
    <col min="15105" max="15105" width="5.28515625" style="1" customWidth="1"/>
    <col min="15106" max="15106" width="6.140625" style="1" customWidth="1"/>
    <col min="15107" max="15107" width="3.7109375" style="1" customWidth="1"/>
    <col min="15108" max="15108" width="7.85546875" style="1" customWidth="1"/>
    <col min="15109" max="15109" width="53.7109375" style="1" customWidth="1"/>
    <col min="15110" max="15111" width="3.28515625" style="1" customWidth="1"/>
    <col min="15112" max="15112" width="16.42578125" style="1" customWidth="1"/>
    <col min="15113" max="15113" width="11.42578125" style="1"/>
    <col min="15114" max="15114" width="1.7109375" style="1" customWidth="1"/>
    <col min="15115" max="15115" width="11.42578125" style="1"/>
    <col min="15116" max="15116" width="38.7109375" style="1" customWidth="1"/>
    <col min="15117" max="15117" width="1.28515625" style="1" customWidth="1"/>
    <col min="15118" max="15119" width="11.42578125" style="1"/>
    <col min="15120" max="15120" width="16.28515625" style="1" customWidth="1"/>
    <col min="15121" max="15360" width="11.42578125" style="1"/>
    <col min="15361" max="15361" width="5.28515625" style="1" customWidth="1"/>
    <col min="15362" max="15362" width="6.140625" style="1" customWidth="1"/>
    <col min="15363" max="15363" width="3.7109375" style="1" customWidth="1"/>
    <col min="15364" max="15364" width="7.85546875" style="1" customWidth="1"/>
    <col min="15365" max="15365" width="53.7109375" style="1" customWidth="1"/>
    <col min="15366" max="15367" width="3.28515625" style="1" customWidth="1"/>
    <col min="15368" max="15368" width="16.42578125" style="1" customWidth="1"/>
    <col min="15369" max="15369" width="11.42578125" style="1"/>
    <col min="15370" max="15370" width="1.7109375" style="1" customWidth="1"/>
    <col min="15371" max="15371" width="11.42578125" style="1"/>
    <col min="15372" max="15372" width="38.7109375" style="1" customWidth="1"/>
    <col min="15373" max="15373" width="1.28515625" style="1" customWidth="1"/>
    <col min="15374" max="15375" width="11.42578125" style="1"/>
    <col min="15376" max="15376" width="16.28515625" style="1" customWidth="1"/>
    <col min="15377" max="15616" width="11.42578125" style="1"/>
    <col min="15617" max="15617" width="5.28515625" style="1" customWidth="1"/>
    <col min="15618" max="15618" width="6.140625" style="1" customWidth="1"/>
    <col min="15619" max="15619" width="3.7109375" style="1" customWidth="1"/>
    <col min="15620" max="15620" width="7.85546875" style="1" customWidth="1"/>
    <col min="15621" max="15621" width="53.7109375" style="1" customWidth="1"/>
    <col min="15622" max="15623" width="3.28515625" style="1" customWidth="1"/>
    <col min="15624" max="15624" width="16.42578125" style="1" customWidth="1"/>
    <col min="15625" max="15625" width="11.42578125" style="1"/>
    <col min="15626" max="15626" width="1.7109375" style="1" customWidth="1"/>
    <col min="15627" max="15627" width="11.42578125" style="1"/>
    <col min="15628" max="15628" width="38.7109375" style="1" customWidth="1"/>
    <col min="15629" max="15629" width="1.28515625" style="1" customWidth="1"/>
    <col min="15630" max="15631" width="11.42578125" style="1"/>
    <col min="15632" max="15632" width="16.28515625" style="1" customWidth="1"/>
    <col min="15633" max="15872" width="11.42578125" style="1"/>
    <col min="15873" max="15873" width="5.28515625" style="1" customWidth="1"/>
    <col min="15874" max="15874" width="6.140625" style="1" customWidth="1"/>
    <col min="15875" max="15875" width="3.7109375" style="1" customWidth="1"/>
    <col min="15876" max="15876" width="7.85546875" style="1" customWidth="1"/>
    <col min="15877" max="15877" width="53.7109375" style="1" customWidth="1"/>
    <col min="15878" max="15879" width="3.28515625" style="1" customWidth="1"/>
    <col min="15880" max="15880" width="16.42578125" style="1" customWidth="1"/>
    <col min="15881" max="15881" width="11.42578125" style="1"/>
    <col min="15882" max="15882" width="1.7109375" style="1" customWidth="1"/>
    <col min="15883" max="15883" width="11.42578125" style="1"/>
    <col min="15884" max="15884" width="38.7109375" style="1" customWidth="1"/>
    <col min="15885" max="15885" width="1.28515625" style="1" customWidth="1"/>
    <col min="15886" max="15887" width="11.42578125" style="1"/>
    <col min="15888" max="15888" width="16.28515625" style="1" customWidth="1"/>
    <col min="15889" max="16128" width="11.42578125" style="1"/>
    <col min="16129" max="16129" width="5.28515625" style="1" customWidth="1"/>
    <col min="16130" max="16130" width="6.140625" style="1" customWidth="1"/>
    <col min="16131" max="16131" width="3.7109375" style="1" customWidth="1"/>
    <col min="16132" max="16132" width="7.85546875" style="1" customWidth="1"/>
    <col min="16133" max="16133" width="53.7109375" style="1" customWidth="1"/>
    <col min="16134" max="16135" width="3.28515625" style="1" customWidth="1"/>
    <col min="16136" max="16136" width="16.42578125" style="1" customWidth="1"/>
    <col min="16137" max="16137" width="11.42578125" style="1"/>
    <col min="16138" max="16138" width="1.7109375" style="1" customWidth="1"/>
    <col min="16139" max="16139" width="11.42578125" style="1"/>
    <col min="16140" max="16140" width="38.7109375" style="1" customWidth="1"/>
    <col min="16141" max="16141" width="1.28515625" style="1" customWidth="1"/>
    <col min="16142" max="16143" width="11.42578125" style="1"/>
    <col min="16144" max="16144" width="16.28515625" style="1" customWidth="1"/>
    <col min="16145" max="16384" width="11.42578125" style="1"/>
  </cols>
  <sheetData>
    <row r="1" spans="1:16">
      <c r="A1" s="220" t="s">
        <v>499</v>
      </c>
      <c r="B1" s="613" t="s">
        <v>500</v>
      </c>
      <c r="C1" s="613"/>
      <c r="D1" s="613"/>
      <c r="E1" s="613"/>
      <c r="F1" s="380" t="s">
        <v>174</v>
      </c>
      <c r="G1" s="381"/>
      <c r="H1" s="397" t="e">
        <f>H3/H5</f>
        <v>#DIV/0!</v>
      </c>
      <c r="P1" s="221"/>
    </row>
    <row r="3" spans="1:16" ht="15">
      <c r="B3" s="220" t="s">
        <v>501</v>
      </c>
      <c r="C3" s="613" t="s">
        <v>502</v>
      </c>
      <c r="D3" s="613"/>
      <c r="E3" s="614"/>
      <c r="F3" s="383" t="s">
        <v>174</v>
      </c>
      <c r="G3" s="384"/>
      <c r="H3" s="385">
        <f>'4. Custo Total'!H1</f>
        <v>7166058.5815523313</v>
      </c>
      <c r="J3" s="517" t="s">
        <v>17</v>
      </c>
      <c r="K3" s="518"/>
      <c r="L3" s="518"/>
      <c r="M3" s="519"/>
      <c r="P3" s="222"/>
    </row>
    <row r="4" spans="1:16" ht="15">
      <c r="J4" s="78"/>
      <c r="K4" s="84"/>
      <c r="L4" s="84"/>
      <c r="M4" s="85"/>
    </row>
    <row r="5" spans="1:16" ht="15">
      <c r="B5" s="220" t="s">
        <v>503</v>
      </c>
      <c r="C5" s="613" t="s">
        <v>504</v>
      </c>
      <c r="D5" s="613"/>
      <c r="E5" s="614"/>
      <c r="F5" s="383" t="s">
        <v>174</v>
      </c>
      <c r="G5" s="384"/>
      <c r="H5" s="398">
        <f>'1.1. Passageiros'!D11</f>
        <v>0</v>
      </c>
      <c r="J5" s="80"/>
      <c r="K5" s="8"/>
      <c r="L5" s="86" t="s">
        <v>19</v>
      </c>
      <c r="M5" s="87"/>
      <c r="P5" s="219"/>
    </row>
    <row r="6" spans="1:16" ht="15">
      <c r="J6" s="80"/>
      <c r="K6" s="12"/>
      <c r="L6" s="86" t="s">
        <v>21</v>
      </c>
      <c r="M6" s="87"/>
    </row>
    <row r="7" spans="1:16" ht="15">
      <c r="J7" s="80"/>
      <c r="K7" s="14"/>
      <c r="L7" s="86" t="s">
        <v>23</v>
      </c>
      <c r="M7" s="87"/>
    </row>
    <row r="8" spans="1:16" ht="15">
      <c r="J8" s="81"/>
      <c r="K8" s="88"/>
      <c r="L8" s="88"/>
      <c r="M8" s="89"/>
    </row>
    <row r="18" spans="2:8" s="216" customFormat="1" ht="30" customHeight="1">
      <c r="B18" s="217"/>
      <c r="C18" s="217"/>
      <c r="D18" s="217"/>
      <c r="E18" s="217"/>
      <c r="F18" s="218"/>
      <c r="G18" s="218"/>
      <c r="H18" s="219"/>
    </row>
    <row r="53" spans="12:12" ht="15">
      <c r="L53" s="96"/>
    </row>
  </sheetData>
  <sheetProtection algorithmName="SHA-512" hashValue="jR+PA2HoGZpgHWv9MgcVjWgOdZ7irIU875jpeUrSM7AXXmV0QeqCSx5HECIRUx5AJ3aN+B4LcrId9bAHCl1btw==" saltValue="jy8MKMcP59TDWCgw/gDj3Q==" spinCount="100000" sheet="1" objects="1" scenarios="1"/>
  <mergeCells count="4">
    <mergeCell ref="B1:E1"/>
    <mergeCell ref="C3:E3"/>
    <mergeCell ref="J3:M3"/>
    <mergeCell ref="C5:E5"/>
  </mergeCells>
  <pageMargins left="0.511811024" right="0.511811024" top="0.78740157499999996" bottom="0.78740157499999996" header="0.31496062000000002" footer="0.31496062000000002"/>
  <pageSetup paperSize="9" scale="8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4">
    <tabColor theme="3"/>
    <pageSetUpPr fitToPage="1"/>
  </sheetPr>
  <dimension ref="A1:P53"/>
  <sheetViews>
    <sheetView workbookViewId="0">
      <selection activeCell="K20" sqref="K20"/>
    </sheetView>
  </sheetViews>
  <sheetFormatPr defaultColWidth="11.42578125" defaultRowHeight="12.75"/>
  <cols>
    <col min="1" max="1" width="5.28515625" style="1" customWidth="1"/>
    <col min="2" max="2" width="6.140625" style="217" customWidth="1"/>
    <col min="3" max="3" width="3.7109375" style="217" customWidth="1"/>
    <col min="4" max="4" width="7.85546875" style="217" customWidth="1"/>
    <col min="5" max="5" width="53.7109375" style="217" customWidth="1"/>
    <col min="6" max="7" width="3.28515625" style="218" customWidth="1"/>
    <col min="8" max="8" width="16.42578125" style="219" customWidth="1"/>
    <col min="9" max="9" width="11.42578125" style="1" customWidth="1"/>
    <col min="10" max="10" width="1.7109375" style="1" customWidth="1"/>
    <col min="11" max="11" width="11.42578125" style="1" customWidth="1"/>
    <col min="12" max="12" width="38.7109375" style="1" customWidth="1"/>
    <col min="13" max="13" width="1.28515625" style="1" customWidth="1"/>
    <col min="14" max="15" width="11.42578125" style="1" customWidth="1"/>
    <col min="16" max="16" width="16.28515625" style="1" customWidth="1"/>
    <col min="17" max="256" width="11.42578125" style="1"/>
    <col min="257" max="257" width="5.28515625" style="1" customWidth="1"/>
    <col min="258" max="258" width="6.140625" style="1" customWidth="1"/>
    <col min="259" max="259" width="3.7109375" style="1" customWidth="1"/>
    <col min="260" max="260" width="7.85546875" style="1" customWidth="1"/>
    <col min="261" max="261" width="53.7109375" style="1" customWidth="1"/>
    <col min="262" max="263" width="3.28515625" style="1" customWidth="1"/>
    <col min="264" max="264" width="16.42578125" style="1" customWidth="1"/>
    <col min="265" max="265" width="11.42578125" style="1"/>
    <col min="266" max="266" width="1.7109375" style="1" customWidth="1"/>
    <col min="267" max="267" width="11.42578125" style="1"/>
    <col min="268" max="268" width="38.7109375" style="1" customWidth="1"/>
    <col min="269" max="269" width="1.28515625" style="1" customWidth="1"/>
    <col min="270" max="271" width="11.42578125" style="1"/>
    <col min="272" max="272" width="16.28515625" style="1" customWidth="1"/>
    <col min="273" max="512" width="11.42578125" style="1"/>
    <col min="513" max="513" width="5.28515625" style="1" customWidth="1"/>
    <col min="514" max="514" width="6.140625" style="1" customWidth="1"/>
    <col min="515" max="515" width="3.7109375" style="1" customWidth="1"/>
    <col min="516" max="516" width="7.85546875" style="1" customWidth="1"/>
    <col min="517" max="517" width="53.7109375" style="1" customWidth="1"/>
    <col min="518" max="519" width="3.28515625" style="1" customWidth="1"/>
    <col min="520" max="520" width="16.42578125" style="1" customWidth="1"/>
    <col min="521" max="521" width="11.42578125" style="1"/>
    <col min="522" max="522" width="1.7109375" style="1" customWidth="1"/>
    <col min="523" max="523" width="11.42578125" style="1"/>
    <col min="524" max="524" width="38.7109375" style="1" customWidth="1"/>
    <col min="525" max="525" width="1.28515625" style="1" customWidth="1"/>
    <col min="526" max="527" width="11.42578125" style="1"/>
    <col min="528" max="528" width="16.28515625" style="1" customWidth="1"/>
    <col min="529" max="768" width="11.42578125" style="1"/>
    <col min="769" max="769" width="5.28515625" style="1" customWidth="1"/>
    <col min="770" max="770" width="6.140625" style="1" customWidth="1"/>
    <col min="771" max="771" width="3.7109375" style="1" customWidth="1"/>
    <col min="772" max="772" width="7.85546875" style="1" customWidth="1"/>
    <col min="773" max="773" width="53.7109375" style="1" customWidth="1"/>
    <col min="774" max="775" width="3.28515625" style="1" customWidth="1"/>
    <col min="776" max="776" width="16.42578125" style="1" customWidth="1"/>
    <col min="777" max="777" width="11.42578125" style="1"/>
    <col min="778" max="778" width="1.7109375" style="1" customWidth="1"/>
    <col min="779" max="779" width="11.42578125" style="1"/>
    <col min="780" max="780" width="38.7109375" style="1" customWidth="1"/>
    <col min="781" max="781" width="1.28515625" style="1" customWidth="1"/>
    <col min="782" max="783" width="11.42578125" style="1"/>
    <col min="784" max="784" width="16.28515625" style="1" customWidth="1"/>
    <col min="785" max="1024" width="11.42578125" style="1"/>
    <col min="1025" max="1025" width="5.28515625" style="1" customWidth="1"/>
    <col min="1026" max="1026" width="6.140625" style="1" customWidth="1"/>
    <col min="1027" max="1027" width="3.7109375" style="1" customWidth="1"/>
    <col min="1028" max="1028" width="7.85546875" style="1" customWidth="1"/>
    <col min="1029" max="1029" width="53.7109375" style="1" customWidth="1"/>
    <col min="1030" max="1031" width="3.28515625" style="1" customWidth="1"/>
    <col min="1032" max="1032" width="16.42578125" style="1" customWidth="1"/>
    <col min="1033" max="1033" width="11.42578125" style="1"/>
    <col min="1034" max="1034" width="1.7109375" style="1" customWidth="1"/>
    <col min="1035" max="1035" width="11.42578125" style="1"/>
    <col min="1036" max="1036" width="38.7109375" style="1" customWidth="1"/>
    <col min="1037" max="1037" width="1.28515625" style="1" customWidth="1"/>
    <col min="1038" max="1039" width="11.42578125" style="1"/>
    <col min="1040" max="1040" width="16.28515625" style="1" customWidth="1"/>
    <col min="1041" max="1280" width="11.42578125" style="1"/>
    <col min="1281" max="1281" width="5.28515625" style="1" customWidth="1"/>
    <col min="1282" max="1282" width="6.140625" style="1" customWidth="1"/>
    <col min="1283" max="1283" width="3.7109375" style="1" customWidth="1"/>
    <col min="1284" max="1284" width="7.85546875" style="1" customWidth="1"/>
    <col min="1285" max="1285" width="53.7109375" style="1" customWidth="1"/>
    <col min="1286" max="1287" width="3.28515625" style="1" customWidth="1"/>
    <col min="1288" max="1288" width="16.42578125" style="1" customWidth="1"/>
    <col min="1289" max="1289" width="11.42578125" style="1"/>
    <col min="1290" max="1290" width="1.7109375" style="1" customWidth="1"/>
    <col min="1291" max="1291" width="11.42578125" style="1"/>
    <col min="1292" max="1292" width="38.7109375" style="1" customWidth="1"/>
    <col min="1293" max="1293" width="1.28515625" style="1" customWidth="1"/>
    <col min="1294" max="1295" width="11.42578125" style="1"/>
    <col min="1296" max="1296" width="16.28515625" style="1" customWidth="1"/>
    <col min="1297" max="1536" width="11.42578125" style="1"/>
    <col min="1537" max="1537" width="5.28515625" style="1" customWidth="1"/>
    <col min="1538" max="1538" width="6.140625" style="1" customWidth="1"/>
    <col min="1539" max="1539" width="3.7109375" style="1" customWidth="1"/>
    <col min="1540" max="1540" width="7.85546875" style="1" customWidth="1"/>
    <col min="1541" max="1541" width="53.7109375" style="1" customWidth="1"/>
    <col min="1542" max="1543" width="3.28515625" style="1" customWidth="1"/>
    <col min="1544" max="1544" width="16.42578125" style="1" customWidth="1"/>
    <col min="1545" max="1545" width="11.42578125" style="1"/>
    <col min="1546" max="1546" width="1.7109375" style="1" customWidth="1"/>
    <col min="1547" max="1547" width="11.42578125" style="1"/>
    <col min="1548" max="1548" width="38.7109375" style="1" customWidth="1"/>
    <col min="1549" max="1549" width="1.28515625" style="1" customWidth="1"/>
    <col min="1550" max="1551" width="11.42578125" style="1"/>
    <col min="1552" max="1552" width="16.28515625" style="1" customWidth="1"/>
    <col min="1553" max="1792" width="11.42578125" style="1"/>
    <col min="1793" max="1793" width="5.28515625" style="1" customWidth="1"/>
    <col min="1794" max="1794" width="6.140625" style="1" customWidth="1"/>
    <col min="1795" max="1795" width="3.7109375" style="1" customWidth="1"/>
    <col min="1796" max="1796" width="7.85546875" style="1" customWidth="1"/>
    <col min="1797" max="1797" width="53.7109375" style="1" customWidth="1"/>
    <col min="1798" max="1799" width="3.28515625" style="1" customWidth="1"/>
    <col min="1800" max="1800" width="16.42578125" style="1" customWidth="1"/>
    <col min="1801" max="1801" width="11.42578125" style="1"/>
    <col min="1802" max="1802" width="1.7109375" style="1" customWidth="1"/>
    <col min="1803" max="1803" width="11.42578125" style="1"/>
    <col min="1804" max="1804" width="38.7109375" style="1" customWidth="1"/>
    <col min="1805" max="1805" width="1.28515625" style="1" customWidth="1"/>
    <col min="1806" max="1807" width="11.42578125" style="1"/>
    <col min="1808" max="1808" width="16.28515625" style="1" customWidth="1"/>
    <col min="1809" max="2048" width="11.42578125" style="1"/>
    <col min="2049" max="2049" width="5.28515625" style="1" customWidth="1"/>
    <col min="2050" max="2050" width="6.140625" style="1" customWidth="1"/>
    <col min="2051" max="2051" width="3.7109375" style="1" customWidth="1"/>
    <col min="2052" max="2052" width="7.85546875" style="1" customWidth="1"/>
    <col min="2053" max="2053" width="53.7109375" style="1" customWidth="1"/>
    <col min="2054" max="2055" width="3.28515625" style="1" customWidth="1"/>
    <col min="2056" max="2056" width="16.42578125" style="1" customWidth="1"/>
    <col min="2057" max="2057" width="11.42578125" style="1"/>
    <col min="2058" max="2058" width="1.7109375" style="1" customWidth="1"/>
    <col min="2059" max="2059" width="11.42578125" style="1"/>
    <col min="2060" max="2060" width="38.7109375" style="1" customWidth="1"/>
    <col min="2061" max="2061" width="1.28515625" style="1" customWidth="1"/>
    <col min="2062" max="2063" width="11.42578125" style="1"/>
    <col min="2064" max="2064" width="16.28515625" style="1" customWidth="1"/>
    <col min="2065" max="2304" width="11.42578125" style="1"/>
    <col min="2305" max="2305" width="5.28515625" style="1" customWidth="1"/>
    <col min="2306" max="2306" width="6.140625" style="1" customWidth="1"/>
    <col min="2307" max="2307" width="3.7109375" style="1" customWidth="1"/>
    <col min="2308" max="2308" width="7.85546875" style="1" customWidth="1"/>
    <col min="2309" max="2309" width="53.7109375" style="1" customWidth="1"/>
    <col min="2310" max="2311" width="3.28515625" style="1" customWidth="1"/>
    <col min="2312" max="2312" width="16.42578125" style="1" customWidth="1"/>
    <col min="2313" max="2313" width="11.42578125" style="1"/>
    <col min="2314" max="2314" width="1.7109375" style="1" customWidth="1"/>
    <col min="2315" max="2315" width="11.42578125" style="1"/>
    <col min="2316" max="2316" width="38.7109375" style="1" customWidth="1"/>
    <col min="2317" max="2317" width="1.28515625" style="1" customWidth="1"/>
    <col min="2318" max="2319" width="11.42578125" style="1"/>
    <col min="2320" max="2320" width="16.28515625" style="1" customWidth="1"/>
    <col min="2321" max="2560" width="11.42578125" style="1"/>
    <col min="2561" max="2561" width="5.28515625" style="1" customWidth="1"/>
    <col min="2562" max="2562" width="6.140625" style="1" customWidth="1"/>
    <col min="2563" max="2563" width="3.7109375" style="1" customWidth="1"/>
    <col min="2564" max="2564" width="7.85546875" style="1" customWidth="1"/>
    <col min="2565" max="2565" width="53.7109375" style="1" customWidth="1"/>
    <col min="2566" max="2567" width="3.28515625" style="1" customWidth="1"/>
    <col min="2568" max="2568" width="16.42578125" style="1" customWidth="1"/>
    <col min="2569" max="2569" width="11.42578125" style="1"/>
    <col min="2570" max="2570" width="1.7109375" style="1" customWidth="1"/>
    <col min="2571" max="2571" width="11.42578125" style="1"/>
    <col min="2572" max="2572" width="38.7109375" style="1" customWidth="1"/>
    <col min="2573" max="2573" width="1.28515625" style="1" customWidth="1"/>
    <col min="2574" max="2575" width="11.42578125" style="1"/>
    <col min="2576" max="2576" width="16.28515625" style="1" customWidth="1"/>
    <col min="2577" max="2816" width="11.42578125" style="1"/>
    <col min="2817" max="2817" width="5.28515625" style="1" customWidth="1"/>
    <col min="2818" max="2818" width="6.140625" style="1" customWidth="1"/>
    <col min="2819" max="2819" width="3.7109375" style="1" customWidth="1"/>
    <col min="2820" max="2820" width="7.85546875" style="1" customWidth="1"/>
    <col min="2821" max="2821" width="53.7109375" style="1" customWidth="1"/>
    <col min="2822" max="2823" width="3.28515625" style="1" customWidth="1"/>
    <col min="2824" max="2824" width="16.42578125" style="1" customWidth="1"/>
    <col min="2825" max="2825" width="11.42578125" style="1"/>
    <col min="2826" max="2826" width="1.7109375" style="1" customWidth="1"/>
    <col min="2827" max="2827" width="11.42578125" style="1"/>
    <col min="2828" max="2828" width="38.7109375" style="1" customWidth="1"/>
    <col min="2829" max="2829" width="1.28515625" style="1" customWidth="1"/>
    <col min="2830" max="2831" width="11.42578125" style="1"/>
    <col min="2832" max="2832" width="16.28515625" style="1" customWidth="1"/>
    <col min="2833" max="3072" width="11.42578125" style="1"/>
    <col min="3073" max="3073" width="5.28515625" style="1" customWidth="1"/>
    <col min="3074" max="3074" width="6.140625" style="1" customWidth="1"/>
    <col min="3075" max="3075" width="3.7109375" style="1" customWidth="1"/>
    <col min="3076" max="3076" width="7.85546875" style="1" customWidth="1"/>
    <col min="3077" max="3077" width="53.7109375" style="1" customWidth="1"/>
    <col min="3078" max="3079" width="3.28515625" style="1" customWidth="1"/>
    <col min="3080" max="3080" width="16.42578125" style="1" customWidth="1"/>
    <col min="3081" max="3081" width="11.42578125" style="1"/>
    <col min="3082" max="3082" width="1.7109375" style="1" customWidth="1"/>
    <col min="3083" max="3083" width="11.42578125" style="1"/>
    <col min="3084" max="3084" width="38.7109375" style="1" customWidth="1"/>
    <col min="3085" max="3085" width="1.28515625" style="1" customWidth="1"/>
    <col min="3086" max="3087" width="11.42578125" style="1"/>
    <col min="3088" max="3088" width="16.28515625" style="1" customWidth="1"/>
    <col min="3089" max="3328" width="11.42578125" style="1"/>
    <col min="3329" max="3329" width="5.28515625" style="1" customWidth="1"/>
    <col min="3330" max="3330" width="6.140625" style="1" customWidth="1"/>
    <col min="3331" max="3331" width="3.7109375" style="1" customWidth="1"/>
    <col min="3332" max="3332" width="7.85546875" style="1" customWidth="1"/>
    <col min="3333" max="3333" width="53.7109375" style="1" customWidth="1"/>
    <col min="3334" max="3335" width="3.28515625" style="1" customWidth="1"/>
    <col min="3336" max="3336" width="16.42578125" style="1" customWidth="1"/>
    <col min="3337" max="3337" width="11.42578125" style="1"/>
    <col min="3338" max="3338" width="1.7109375" style="1" customWidth="1"/>
    <col min="3339" max="3339" width="11.42578125" style="1"/>
    <col min="3340" max="3340" width="38.7109375" style="1" customWidth="1"/>
    <col min="3341" max="3341" width="1.28515625" style="1" customWidth="1"/>
    <col min="3342" max="3343" width="11.42578125" style="1"/>
    <col min="3344" max="3344" width="16.28515625" style="1" customWidth="1"/>
    <col min="3345" max="3584" width="11.42578125" style="1"/>
    <col min="3585" max="3585" width="5.28515625" style="1" customWidth="1"/>
    <col min="3586" max="3586" width="6.140625" style="1" customWidth="1"/>
    <col min="3587" max="3587" width="3.7109375" style="1" customWidth="1"/>
    <col min="3588" max="3588" width="7.85546875" style="1" customWidth="1"/>
    <col min="3589" max="3589" width="53.7109375" style="1" customWidth="1"/>
    <col min="3590" max="3591" width="3.28515625" style="1" customWidth="1"/>
    <col min="3592" max="3592" width="16.42578125" style="1" customWidth="1"/>
    <col min="3593" max="3593" width="11.42578125" style="1"/>
    <col min="3594" max="3594" width="1.7109375" style="1" customWidth="1"/>
    <col min="3595" max="3595" width="11.42578125" style="1"/>
    <col min="3596" max="3596" width="38.7109375" style="1" customWidth="1"/>
    <col min="3597" max="3597" width="1.28515625" style="1" customWidth="1"/>
    <col min="3598" max="3599" width="11.42578125" style="1"/>
    <col min="3600" max="3600" width="16.28515625" style="1" customWidth="1"/>
    <col min="3601" max="3840" width="11.42578125" style="1"/>
    <col min="3841" max="3841" width="5.28515625" style="1" customWidth="1"/>
    <col min="3842" max="3842" width="6.140625" style="1" customWidth="1"/>
    <col min="3843" max="3843" width="3.7109375" style="1" customWidth="1"/>
    <col min="3844" max="3844" width="7.85546875" style="1" customWidth="1"/>
    <col min="3845" max="3845" width="53.7109375" style="1" customWidth="1"/>
    <col min="3846" max="3847" width="3.28515625" style="1" customWidth="1"/>
    <col min="3848" max="3848" width="16.42578125" style="1" customWidth="1"/>
    <col min="3849" max="3849" width="11.42578125" style="1"/>
    <col min="3850" max="3850" width="1.7109375" style="1" customWidth="1"/>
    <col min="3851" max="3851" width="11.42578125" style="1"/>
    <col min="3852" max="3852" width="38.7109375" style="1" customWidth="1"/>
    <col min="3853" max="3853" width="1.28515625" style="1" customWidth="1"/>
    <col min="3854" max="3855" width="11.42578125" style="1"/>
    <col min="3856" max="3856" width="16.28515625" style="1" customWidth="1"/>
    <col min="3857" max="4096" width="11.42578125" style="1"/>
    <col min="4097" max="4097" width="5.28515625" style="1" customWidth="1"/>
    <col min="4098" max="4098" width="6.140625" style="1" customWidth="1"/>
    <col min="4099" max="4099" width="3.7109375" style="1" customWidth="1"/>
    <col min="4100" max="4100" width="7.85546875" style="1" customWidth="1"/>
    <col min="4101" max="4101" width="53.7109375" style="1" customWidth="1"/>
    <col min="4102" max="4103" width="3.28515625" style="1" customWidth="1"/>
    <col min="4104" max="4104" width="16.42578125" style="1" customWidth="1"/>
    <col min="4105" max="4105" width="11.42578125" style="1"/>
    <col min="4106" max="4106" width="1.7109375" style="1" customWidth="1"/>
    <col min="4107" max="4107" width="11.42578125" style="1"/>
    <col min="4108" max="4108" width="38.7109375" style="1" customWidth="1"/>
    <col min="4109" max="4109" width="1.28515625" style="1" customWidth="1"/>
    <col min="4110" max="4111" width="11.42578125" style="1"/>
    <col min="4112" max="4112" width="16.28515625" style="1" customWidth="1"/>
    <col min="4113" max="4352" width="11.42578125" style="1"/>
    <col min="4353" max="4353" width="5.28515625" style="1" customWidth="1"/>
    <col min="4354" max="4354" width="6.140625" style="1" customWidth="1"/>
    <col min="4355" max="4355" width="3.7109375" style="1" customWidth="1"/>
    <col min="4356" max="4356" width="7.85546875" style="1" customWidth="1"/>
    <col min="4357" max="4357" width="53.7109375" style="1" customWidth="1"/>
    <col min="4358" max="4359" width="3.28515625" style="1" customWidth="1"/>
    <col min="4360" max="4360" width="16.42578125" style="1" customWidth="1"/>
    <col min="4361" max="4361" width="11.42578125" style="1"/>
    <col min="4362" max="4362" width="1.7109375" style="1" customWidth="1"/>
    <col min="4363" max="4363" width="11.42578125" style="1"/>
    <col min="4364" max="4364" width="38.7109375" style="1" customWidth="1"/>
    <col min="4365" max="4365" width="1.28515625" style="1" customWidth="1"/>
    <col min="4366" max="4367" width="11.42578125" style="1"/>
    <col min="4368" max="4368" width="16.28515625" style="1" customWidth="1"/>
    <col min="4369" max="4608" width="11.42578125" style="1"/>
    <col min="4609" max="4609" width="5.28515625" style="1" customWidth="1"/>
    <col min="4610" max="4610" width="6.140625" style="1" customWidth="1"/>
    <col min="4611" max="4611" width="3.7109375" style="1" customWidth="1"/>
    <col min="4612" max="4612" width="7.85546875" style="1" customWidth="1"/>
    <col min="4613" max="4613" width="53.7109375" style="1" customWidth="1"/>
    <col min="4614" max="4615" width="3.28515625" style="1" customWidth="1"/>
    <col min="4616" max="4616" width="16.42578125" style="1" customWidth="1"/>
    <col min="4617" max="4617" width="11.42578125" style="1"/>
    <col min="4618" max="4618" width="1.7109375" style="1" customWidth="1"/>
    <col min="4619" max="4619" width="11.42578125" style="1"/>
    <col min="4620" max="4620" width="38.7109375" style="1" customWidth="1"/>
    <col min="4621" max="4621" width="1.28515625" style="1" customWidth="1"/>
    <col min="4622" max="4623" width="11.42578125" style="1"/>
    <col min="4624" max="4624" width="16.28515625" style="1" customWidth="1"/>
    <col min="4625" max="4864" width="11.42578125" style="1"/>
    <col min="4865" max="4865" width="5.28515625" style="1" customWidth="1"/>
    <col min="4866" max="4866" width="6.140625" style="1" customWidth="1"/>
    <col min="4867" max="4867" width="3.7109375" style="1" customWidth="1"/>
    <col min="4868" max="4868" width="7.85546875" style="1" customWidth="1"/>
    <col min="4869" max="4869" width="53.7109375" style="1" customWidth="1"/>
    <col min="4870" max="4871" width="3.28515625" style="1" customWidth="1"/>
    <col min="4872" max="4872" width="16.42578125" style="1" customWidth="1"/>
    <col min="4873" max="4873" width="11.42578125" style="1"/>
    <col min="4874" max="4874" width="1.7109375" style="1" customWidth="1"/>
    <col min="4875" max="4875" width="11.42578125" style="1"/>
    <col min="4876" max="4876" width="38.7109375" style="1" customWidth="1"/>
    <col min="4877" max="4877" width="1.28515625" style="1" customWidth="1"/>
    <col min="4878" max="4879" width="11.42578125" style="1"/>
    <col min="4880" max="4880" width="16.28515625" style="1" customWidth="1"/>
    <col min="4881" max="5120" width="11.42578125" style="1"/>
    <col min="5121" max="5121" width="5.28515625" style="1" customWidth="1"/>
    <col min="5122" max="5122" width="6.140625" style="1" customWidth="1"/>
    <col min="5123" max="5123" width="3.7109375" style="1" customWidth="1"/>
    <col min="5124" max="5124" width="7.85546875" style="1" customWidth="1"/>
    <col min="5125" max="5125" width="53.7109375" style="1" customWidth="1"/>
    <col min="5126" max="5127" width="3.28515625" style="1" customWidth="1"/>
    <col min="5128" max="5128" width="16.42578125" style="1" customWidth="1"/>
    <col min="5129" max="5129" width="11.42578125" style="1"/>
    <col min="5130" max="5130" width="1.7109375" style="1" customWidth="1"/>
    <col min="5131" max="5131" width="11.42578125" style="1"/>
    <col min="5132" max="5132" width="38.7109375" style="1" customWidth="1"/>
    <col min="5133" max="5133" width="1.28515625" style="1" customWidth="1"/>
    <col min="5134" max="5135" width="11.42578125" style="1"/>
    <col min="5136" max="5136" width="16.28515625" style="1" customWidth="1"/>
    <col min="5137" max="5376" width="11.42578125" style="1"/>
    <col min="5377" max="5377" width="5.28515625" style="1" customWidth="1"/>
    <col min="5378" max="5378" width="6.140625" style="1" customWidth="1"/>
    <col min="5379" max="5379" width="3.7109375" style="1" customWidth="1"/>
    <col min="5380" max="5380" width="7.85546875" style="1" customWidth="1"/>
    <col min="5381" max="5381" width="53.7109375" style="1" customWidth="1"/>
    <col min="5382" max="5383" width="3.28515625" style="1" customWidth="1"/>
    <col min="5384" max="5384" width="16.42578125" style="1" customWidth="1"/>
    <col min="5385" max="5385" width="11.42578125" style="1"/>
    <col min="5386" max="5386" width="1.7109375" style="1" customWidth="1"/>
    <col min="5387" max="5387" width="11.42578125" style="1"/>
    <col min="5388" max="5388" width="38.7109375" style="1" customWidth="1"/>
    <col min="5389" max="5389" width="1.28515625" style="1" customWidth="1"/>
    <col min="5390" max="5391" width="11.42578125" style="1"/>
    <col min="5392" max="5392" width="16.28515625" style="1" customWidth="1"/>
    <col min="5393" max="5632" width="11.42578125" style="1"/>
    <col min="5633" max="5633" width="5.28515625" style="1" customWidth="1"/>
    <col min="5634" max="5634" width="6.140625" style="1" customWidth="1"/>
    <col min="5635" max="5635" width="3.7109375" style="1" customWidth="1"/>
    <col min="5636" max="5636" width="7.85546875" style="1" customWidth="1"/>
    <col min="5637" max="5637" width="53.7109375" style="1" customWidth="1"/>
    <col min="5638" max="5639" width="3.28515625" style="1" customWidth="1"/>
    <col min="5640" max="5640" width="16.42578125" style="1" customWidth="1"/>
    <col min="5641" max="5641" width="11.42578125" style="1"/>
    <col min="5642" max="5642" width="1.7109375" style="1" customWidth="1"/>
    <col min="5643" max="5643" width="11.42578125" style="1"/>
    <col min="5644" max="5644" width="38.7109375" style="1" customWidth="1"/>
    <col min="5645" max="5645" width="1.28515625" style="1" customWidth="1"/>
    <col min="5646" max="5647" width="11.42578125" style="1"/>
    <col min="5648" max="5648" width="16.28515625" style="1" customWidth="1"/>
    <col min="5649" max="5888" width="11.42578125" style="1"/>
    <col min="5889" max="5889" width="5.28515625" style="1" customWidth="1"/>
    <col min="5890" max="5890" width="6.140625" style="1" customWidth="1"/>
    <col min="5891" max="5891" width="3.7109375" style="1" customWidth="1"/>
    <col min="5892" max="5892" width="7.85546875" style="1" customWidth="1"/>
    <col min="5893" max="5893" width="53.7109375" style="1" customWidth="1"/>
    <col min="5894" max="5895" width="3.28515625" style="1" customWidth="1"/>
    <col min="5896" max="5896" width="16.42578125" style="1" customWidth="1"/>
    <col min="5897" max="5897" width="11.42578125" style="1"/>
    <col min="5898" max="5898" width="1.7109375" style="1" customWidth="1"/>
    <col min="5899" max="5899" width="11.42578125" style="1"/>
    <col min="5900" max="5900" width="38.7109375" style="1" customWidth="1"/>
    <col min="5901" max="5901" width="1.28515625" style="1" customWidth="1"/>
    <col min="5902" max="5903" width="11.42578125" style="1"/>
    <col min="5904" max="5904" width="16.28515625" style="1" customWidth="1"/>
    <col min="5905" max="6144" width="11.42578125" style="1"/>
    <col min="6145" max="6145" width="5.28515625" style="1" customWidth="1"/>
    <col min="6146" max="6146" width="6.140625" style="1" customWidth="1"/>
    <col min="6147" max="6147" width="3.7109375" style="1" customWidth="1"/>
    <col min="6148" max="6148" width="7.85546875" style="1" customWidth="1"/>
    <col min="6149" max="6149" width="53.7109375" style="1" customWidth="1"/>
    <col min="6150" max="6151" width="3.28515625" style="1" customWidth="1"/>
    <col min="6152" max="6152" width="16.42578125" style="1" customWidth="1"/>
    <col min="6153" max="6153" width="11.42578125" style="1"/>
    <col min="6154" max="6154" width="1.7109375" style="1" customWidth="1"/>
    <col min="6155" max="6155" width="11.42578125" style="1"/>
    <col min="6156" max="6156" width="38.7109375" style="1" customWidth="1"/>
    <col min="6157" max="6157" width="1.28515625" style="1" customWidth="1"/>
    <col min="6158" max="6159" width="11.42578125" style="1"/>
    <col min="6160" max="6160" width="16.28515625" style="1" customWidth="1"/>
    <col min="6161" max="6400" width="11.42578125" style="1"/>
    <col min="6401" max="6401" width="5.28515625" style="1" customWidth="1"/>
    <col min="6402" max="6402" width="6.140625" style="1" customWidth="1"/>
    <col min="6403" max="6403" width="3.7109375" style="1" customWidth="1"/>
    <col min="6404" max="6404" width="7.85546875" style="1" customWidth="1"/>
    <col min="6405" max="6405" width="53.7109375" style="1" customWidth="1"/>
    <col min="6406" max="6407" width="3.28515625" style="1" customWidth="1"/>
    <col min="6408" max="6408" width="16.42578125" style="1" customWidth="1"/>
    <col min="6409" max="6409" width="11.42578125" style="1"/>
    <col min="6410" max="6410" width="1.7109375" style="1" customWidth="1"/>
    <col min="6411" max="6411" width="11.42578125" style="1"/>
    <col min="6412" max="6412" width="38.7109375" style="1" customWidth="1"/>
    <col min="6413" max="6413" width="1.28515625" style="1" customWidth="1"/>
    <col min="6414" max="6415" width="11.42578125" style="1"/>
    <col min="6416" max="6416" width="16.28515625" style="1" customWidth="1"/>
    <col min="6417" max="6656" width="11.42578125" style="1"/>
    <col min="6657" max="6657" width="5.28515625" style="1" customWidth="1"/>
    <col min="6658" max="6658" width="6.140625" style="1" customWidth="1"/>
    <col min="6659" max="6659" width="3.7109375" style="1" customWidth="1"/>
    <col min="6660" max="6660" width="7.85546875" style="1" customWidth="1"/>
    <col min="6661" max="6661" width="53.7109375" style="1" customWidth="1"/>
    <col min="6662" max="6663" width="3.28515625" style="1" customWidth="1"/>
    <col min="6664" max="6664" width="16.42578125" style="1" customWidth="1"/>
    <col min="6665" max="6665" width="11.42578125" style="1"/>
    <col min="6666" max="6666" width="1.7109375" style="1" customWidth="1"/>
    <col min="6667" max="6667" width="11.42578125" style="1"/>
    <col min="6668" max="6668" width="38.7109375" style="1" customWidth="1"/>
    <col min="6669" max="6669" width="1.28515625" style="1" customWidth="1"/>
    <col min="6670" max="6671" width="11.42578125" style="1"/>
    <col min="6672" max="6672" width="16.28515625" style="1" customWidth="1"/>
    <col min="6673" max="6912" width="11.42578125" style="1"/>
    <col min="6913" max="6913" width="5.28515625" style="1" customWidth="1"/>
    <col min="6914" max="6914" width="6.140625" style="1" customWidth="1"/>
    <col min="6915" max="6915" width="3.7109375" style="1" customWidth="1"/>
    <col min="6916" max="6916" width="7.85546875" style="1" customWidth="1"/>
    <col min="6917" max="6917" width="53.7109375" style="1" customWidth="1"/>
    <col min="6918" max="6919" width="3.28515625" style="1" customWidth="1"/>
    <col min="6920" max="6920" width="16.42578125" style="1" customWidth="1"/>
    <col min="6921" max="6921" width="11.42578125" style="1"/>
    <col min="6922" max="6922" width="1.7109375" style="1" customWidth="1"/>
    <col min="6923" max="6923" width="11.42578125" style="1"/>
    <col min="6924" max="6924" width="38.7109375" style="1" customWidth="1"/>
    <col min="6925" max="6925" width="1.28515625" style="1" customWidth="1"/>
    <col min="6926" max="6927" width="11.42578125" style="1"/>
    <col min="6928" max="6928" width="16.28515625" style="1" customWidth="1"/>
    <col min="6929" max="7168" width="11.42578125" style="1"/>
    <col min="7169" max="7169" width="5.28515625" style="1" customWidth="1"/>
    <col min="7170" max="7170" width="6.140625" style="1" customWidth="1"/>
    <col min="7171" max="7171" width="3.7109375" style="1" customWidth="1"/>
    <col min="7172" max="7172" width="7.85546875" style="1" customWidth="1"/>
    <col min="7173" max="7173" width="53.7109375" style="1" customWidth="1"/>
    <col min="7174" max="7175" width="3.28515625" style="1" customWidth="1"/>
    <col min="7176" max="7176" width="16.42578125" style="1" customWidth="1"/>
    <col min="7177" max="7177" width="11.42578125" style="1"/>
    <col min="7178" max="7178" width="1.7109375" style="1" customWidth="1"/>
    <col min="7179" max="7179" width="11.42578125" style="1"/>
    <col min="7180" max="7180" width="38.7109375" style="1" customWidth="1"/>
    <col min="7181" max="7181" width="1.28515625" style="1" customWidth="1"/>
    <col min="7182" max="7183" width="11.42578125" style="1"/>
    <col min="7184" max="7184" width="16.28515625" style="1" customWidth="1"/>
    <col min="7185" max="7424" width="11.42578125" style="1"/>
    <col min="7425" max="7425" width="5.28515625" style="1" customWidth="1"/>
    <col min="7426" max="7426" width="6.140625" style="1" customWidth="1"/>
    <col min="7427" max="7427" width="3.7109375" style="1" customWidth="1"/>
    <col min="7428" max="7428" width="7.85546875" style="1" customWidth="1"/>
    <col min="7429" max="7429" width="53.7109375" style="1" customWidth="1"/>
    <col min="7430" max="7431" width="3.28515625" style="1" customWidth="1"/>
    <col min="7432" max="7432" width="16.42578125" style="1" customWidth="1"/>
    <col min="7433" max="7433" width="11.42578125" style="1"/>
    <col min="7434" max="7434" width="1.7109375" style="1" customWidth="1"/>
    <col min="7435" max="7435" width="11.42578125" style="1"/>
    <col min="7436" max="7436" width="38.7109375" style="1" customWidth="1"/>
    <col min="7437" max="7437" width="1.28515625" style="1" customWidth="1"/>
    <col min="7438" max="7439" width="11.42578125" style="1"/>
    <col min="7440" max="7440" width="16.28515625" style="1" customWidth="1"/>
    <col min="7441" max="7680" width="11.42578125" style="1"/>
    <col min="7681" max="7681" width="5.28515625" style="1" customWidth="1"/>
    <col min="7682" max="7682" width="6.140625" style="1" customWidth="1"/>
    <col min="7683" max="7683" width="3.7109375" style="1" customWidth="1"/>
    <col min="7684" max="7684" width="7.85546875" style="1" customWidth="1"/>
    <col min="7685" max="7685" width="53.7109375" style="1" customWidth="1"/>
    <col min="7686" max="7687" width="3.28515625" style="1" customWidth="1"/>
    <col min="7688" max="7688" width="16.42578125" style="1" customWidth="1"/>
    <col min="7689" max="7689" width="11.42578125" style="1"/>
    <col min="7690" max="7690" width="1.7109375" style="1" customWidth="1"/>
    <col min="7691" max="7691" width="11.42578125" style="1"/>
    <col min="7692" max="7692" width="38.7109375" style="1" customWidth="1"/>
    <col min="7693" max="7693" width="1.28515625" style="1" customWidth="1"/>
    <col min="7694" max="7695" width="11.42578125" style="1"/>
    <col min="7696" max="7696" width="16.28515625" style="1" customWidth="1"/>
    <col min="7697" max="7936" width="11.42578125" style="1"/>
    <col min="7937" max="7937" width="5.28515625" style="1" customWidth="1"/>
    <col min="7938" max="7938" width="6.140625" style="1" customWidth="1"/>
    <col min="7939" max="7939" width="3.7109375" style="1" customWidth="1"/>
    <col min="7940" max="7940" width="7.85546875" style="1" customWidth="1"/>
    <col min="7941" max="7941" width="53.7109375" style="1" customWidth="1"/>
    <col min="7942" max="7943" width="3.28515625" style="1" customWidth="1"/>
    <col min="7944" max="7944" width="16.42578125" style="1" customWidth="1"/>
    <col min="7945" max="7945" width="11.42578125" style="1"/>
    <col min="7946" max="7946" width="1.7109375" style="1" customWidth="1"/>
    <col min="7947" max="7947" width="11.42578125" style="1"/>
    <col min="7948" max="7948" width="38.7109375" style="1" customWidth="1"/>
    <col min="7949" max="7949" width="1.28515625" style="1" customWidth="1"/>
    <col min="7950" max="7951" width="11.42578125" style="1"/>
    <col min="7952" max="7952" width="16.28515625" style="1" customWidth="1"/>
    <col min="7953" max="8192" width="11.42578125" style="1"/>
    <col min="8193" max="8193" width="5.28515625" style="1" customWidth="1"/>
    <col min="8194" max="8194" width="6.140625" style="1" customWidth="1"/>
    <col min="8195" max="8195" width="3.7109375" style="1" customWidth="1"/>
    <col min="8196" max="8196" width="7.85546875" style="1" customWidth="1"/>
    <col min="8197" max="8197" width="53.7109375" style="1" customWidth="1"/>
    <col min="8198" max="8199" width="3.28515625" style="1" customWidth="1"/>
    <col min="8200" max="8200" width="16.42578125" style="1" customWidth="1"/>
    <col min="8201" max="8201" width="11.42578125" style="1"/>
    <col min="8202" max="8202" width="1.7109375" style="1" customWidth="1"/>
    <col min="8203" max="8203" width="11.42578125" style="1"/>
    <col min="8204" max="8204" width="38.7109375" style="1" customWidth="1"/>
    <col min="8205" max="8205" width="1.28515625" style="1" customWidth="1"/>
    <col min="8206" max="8207" width="11.42578125" style="1"/>
    <col min="8208" max="8208" width="16.28515625" style="1" customWidth="1"/>
    <col min="8209" max="8448" width="11.42578125" style="1"/>
    <col min="8449" max="8449" width="5.28515625" style="1" customWidth="1"/>
    <col min="8450" max="8450" width="6.140625" style="1" customWidth="1"/>
    <col min="8451" max="8451" width="3.7109375" style="1" customWidth="1"/>
    <col min="8452" max="8452" width="7.85546875" style="1" customWidth="1"/>
    <col min="8453" max="8453" width="53.7109375" style="1" customWidth="1"/>
    <col min="8454" max="8455" width="3.28515625" style="1" customWidth="1"/>
    <col min="8456" max="8456" width="16.42578125" style="1" customWidth="1"/>
    <col min="8457" max="8457" width="11.42578125" style="1"/>
    <col min="8458" max="8458" width="1.7109375" style="1" customWidth="1"/>
    <col min="8459" max="8459" width="11.42578125" style="1"/>
    <col min="8460" max="8460" width="38.7109375" style="1" customWidth="1"/>
    <col min="8461" max="8461" width="1.28515625" style="1" customWidth="1"/>
    <col min="8462" max="8463" width="11.42578125" style="1"/>
    <col min="8464" max="8464" width="16.28515625" style="1" customWidth="1"/>
    <col min="8465" max="8704" width="11.42578125" style="1"/>
    <col min="8705" max="8705" width="5.28515625" style="1" customWidth="1"/>
    <col min="8706" max="8706" width="6.140625" style="1" customWidth="1"/>
    <col min="8707" max="8707" width="3.7109375" style="1" customWidth="1"/>
    <col min="8708" max="8708" width="7.85546875" style="1" customWidth="1"/>
    <col min="8709" max="8709" width="53.7109375" style="1" customWidth="1"/>
    <col min="8710" max="8711" width="3.28515625" style="1" customWidth="1"/>
    <col min="8712" max="8712" width="16.42578125" style="1" customWidth="1"/>
    <col min="8713" max="8713" width="11.42578125" style="1"/>
    <col min="8714" max="8714" width="1.7109375" style="1" customWidth="1"/>
    <col min="8715" max="8715" width="11.42578125" style="1"/>
    <col min="8716" max="8716" width="38.7109375" style="1" customWidth="1"/>
    <col min="8717" max="8717" width="1.28515625" style="1" customWidth="1"/>
    <col min="8718" max="8719" width="11.42578125" style="1"/>
    <col min="8720" max="8720" width="16.28515625" style="1" customWidth="1"/>
    <col min="8721" max="8960" width="11.42578125" style="1"/>
    <col min="8961" max="8961" width="5.28515625" style="1" customWidth="1"/>
    <col min="8962" max="8962" width="6.140625" style="1" customWidth="1"/>
    <col min="8963" max="8963" width="3.7109375" style="1" customWidth="1"/>
    <col min="8964" max="8964" width="7.85546875" style="1" customWidth="1"/>
    <col min="8965" max="8965" width="53.7109375" style="1" customWidth="1"/>
    <col min="8966" max="8967" width="3.28515625" style="1" customWidth="1"/>
    <col min="8968" max="8968" width="16.42578125" style="1" customWidth="1"/>
    <col min="8969" max="8969" width="11.42578125" style="1"/>
    <col min="8970" max="8970" width="1.7109375" style="1" customWidth="1"/>
    <col min="8971" max="8971" width="11.42578125" style="1"/>
    <col min="8972" max="8972" width="38.7109375" style="1" customWidth="1"/>
    <col min="8973" max="8973" width="1.28515625" style="1" customWidth="1"/>
    <col min="8974" max="8975" width="11.42578125" style="1"/>
    <col min="8976" max="8976" width="16.28515625" style="1" customWidth="1"/>
    <col min="8977" max="9216" width="11.42578125" style="1"/>
    <col min="9217" max="9217" width="5.28515625" style="1" customWidth="1"/>
    <col min="9218" max="9218" width="6.140625" style="1" customWidth="1"/>
    <col min="9219" max="9219" width="3.7109375" style="1" customWidth="1"/>
    <col min="9220" max="9220" width="7.85546875" style="1" customWidth="1"/>
    <col min="9221" max="9221" width="53.7109375" style="1" customWidth="1"/>
    <col min="9222" max="9223" width="3.28515625" style="1" customWidth="1"/>
    <col min="9224" max="9224" width="16.42578125" style="1" customWidth="1"/>
    <col min="9225" max="9225" width="11.42578125" style="1"/>
    <col min="9226" max="9226" width="1.7109375" style="1" customWidth="1"/>
    <col min="9227" max="9227" width="11.42578125" style="1"/>
    <col min="9228" max="9228" width="38.7109375" style="1" customWidth="1"/>
    <col min="9229" max="9229" width="1.28515625" style="1" customWidth="1"/>
    <col min="9230" max="9231" width="11.42578125" style="1"/>
    <col min="9232" max="9232" width="16.28515625" style="1" customWidth="1"/>
    <col min="9233" max="9472" width="11.42578125" style="1"/>
    <col min="9473" max="9473" width="5.28515625" style="1" customWidth="1"/>
    <col min="9474" max="9474" width="6.140625" style="1" customWidth="1"/>
    <col min="9475" max="9475" width="3.7109375" style="1" customWidth="1"/>
    <col min="9476" max="9476" width="7.85546875" style="1" customWidth="1"/>
    <col min="9477" max="9477" width="53.7109375" style="1" customWidth="1"/>
    <col min="9478" max="9479" width="3.28515625" style="1" customWidth="1"/>
    <col min="9480" max="9480" width="16.42578125" style="1" customWidth="1"/>
    <col min="9481" max="9481" width="11.42578125" style="1"/>
    <col min="9482" max="9482" width="1.7109375" style="1" customWidth="1"/>
    <col min="9483" max="9483" width="11.42578125" style="1"/>
    <col min="9484" max="9484" width="38.7109375" style="1" customWidth="1"/>
    <col min="9485" max="9485" width="1.28515625" style="1" customWidth="1"/>
    <col min="9486" max="9487" width="11.42578125" style="1"/>
    <col min="9488" max="9488" width="16.28515625" style="1" customWidth="1"/>
    <col min="9489" max="9728" width="11.42578125" style="1"/>
    <col min="9729" max="9729" width="5.28515625" style="1" customWidth="1"/>
    <col min="9730" max="9730" width="6.140625" style="1" customWidth="1"/>
    <col min="9731" max="9731" width="3.7109375" style="1" customWidth="1"/>
    <col min="9732" max="9732" width="7.85546875" style="1" customWidth="1"/>
    <col min="9733" max="9733" width="53.7109375" style="1" customWidth="1"/>
    <col min="9734" max="9735" width="3.28515625" style="1" customWidth="1"/>
    <col min="9736" max="9736" width="16.42578125" style="1" customWidth="1"/>
    <col min="9737" max="9737" width="11.42578125" style="1"/>
    <col min="9738" max="9738" width="1.7109375" style="1" customWidth="1"/>
    <col min="9739" max="9739" width="11.42578125" style="1"/>
    <col min="9740" max="9740" width="38.7109375" style="1" customWidth="1"/>
    <col min="9741" max="9741" width="1.28515625" style="1" customWidth="1"/>
    <col min="9742" max="9743" width="11.42578125" style="1"/>
    <col min="9744" max="9744" width="16.28515625" style="1" customWidth="1"/>
    <col min="9745" max="9984" width="11.42578125" style="1"/>
    <col min="9985" max="9985" width="5.28515625" style="1" customWidth="1"/>
    <col min="9986" max="9986" width="6.140625" style="1" customWidth="1"/>
    <col min="9987" max="9987" width="3.7109375" style="1" customWidth="1"/>
    <col min="9988" max="9988" width="7.85546875" style="1" customWidth="1"/>
    <col min="9989" max="9989" width="53.7109375" style="1" customWidth="1"/>
    <col min="9990" max="9991" width="3.28515625" style="1" customWidth="1"/>
    <col min="9992" max="9992" width="16.42578125" style="1" customWidth="1"/>
    <col min="9993" max="9993" width="11.42578125" style="1"/>
    <col min="9994" max="9994" width="1.7109375" style="1" customWidth="1"/>
    <col min="9995" max="9995" width="11.42578125" style="1"/>
    <col min="9996" max="9996" width="38.7109375" style="1" customWidth="1"/>
    <col min="9997" max="9997" width="1.28515625" style="1" customWidth="1"/>
    <col min="9998" max="9999" width="11.42578125" style="1"/>
    <col min="10000" max="10000" width="16.28515625" style="1" customWidth="1"/>
    <col min="10001" max="10240" width="11.42578125" style="1"/>
    <col min="10241" max="10241" width="5.28515625" style="1" customWidth="1"/>
    <col min="10242" max="10242" width="6.140625" style="1" customWidth="1"/>
    <col min="10243" max="10243" width="3.7109375" style="1" customWidth="1"/>
    <col min="10244" max="10244" width="7.85546875" style="1" customWidth="1"/>
    <col min="10245" max="10245" width="53.7109375" style="1" customWidth="1"/>
    <col min="10246" max="10247" width="3.28515625" style="1" customWidth="1"/>
    <col min="10248" max="10248" width="16.42578125" style="1" customWidth="1"/>
    <col min="10249" max="10249" width="11.42578125" style="1"/>
    <col min="10250" max="10250" width="1.7109375" style="1" customWidth="1"/>
    <col min="10251" max="10251" width="11.42578125" style="1"/>
    <col min="10252" max="10252" width="38.7109375" style="1" customWidth="1"/>
    <col min="10253" max="10253" width="1.28515625" style="1" customWidth="1"/>
    <col min="10254" max="10255" width="11.42578125" style="1"/>
    <col min="10256" max="10256" width="16.28515625" style="1" customWidth="1"/>
    <col min="10257" max="10496" width="11.42578125" style="1"/>
    <col min="10497" max="10497" width="5.28515625" style="1" customWidth="1"/>
    <col min="10498" max="10498" width="6.140625" style="1" customWidth="1"/>
    <col min="10499" max="10499" width="3.7109375" style="1" customWidth="1"/>
    <col min="10500" max="10500" width="7.85546875" style="1" customWidth="1"/>
    <col min="10501" max="10501" width="53.7109375" style="1" customWidth="1"/>
    <col min="10502" max="10503" width="3.28515625" style="1" customWidth="1"/>
    <col min="10504" max="10504" width="16.42578125" style="1" customWidth="1"/>
    <col min="10505" max="10505" width="11.42578125" style="1"/>
    <col min="10506" max="10506" width="1.7109375" style="1" customWidth="1"/>
    <col min="10507" max="10507" width="11.42578125" style="1"/>
    <col min="10508" max="10508" width="38.7109375" style="1" customWidth="1"/>
    <col min="10509" max="10509" width="1.28515625" style="1" customWidth="1"/>
    <col min="10510" max="10511" width="11.42578125" style="1"/>
    <col min="10512" max="10512" width="16.28515625" style="1" customWidth="1"/>
    <col min="10513" max="10752" width="11.42578125" style="1"/>
    <col min="10753" max="10753" width="5.28515625" style="1" customWidth="1"/>
    <col min="10754" max="10754" width="6.140625" style="1" customWidth="1"/>
    <col min="10755" max="10755" width="3.7109375" style="1" customWidth="1"/>
    <col min="10756" max="10756" width="7.85546875" style="1" customWidth="1"/>
    <col min="10757" max="10757" width="53.7109375" style="1" customWidth="1"/>
    <col min="10758" max="10759" width="3.28515625" style="1" customWidth="1"/>
    <col min="10760" max="10760" width="16.42578125" style="1" customWidth="1"/>
    <col min="10761" max="10761" width="11.42578125" style="1"/>
    <col min="10762" max="10762" width="1.7109375" style="1" customWidth="1"/>
    <col min="10763" max="10763" width="11.42578125" style="1"/>
    <col min="10764" max="10764" width="38.7109375" style="1" customWidth="1"/>
    <col min="10765" max="10765" width="1.28515625" style="1" customWidth="1"/>
    <col min="10766" max="10767" width="11.42578125" style="1"/>
    <col min="10768" max="10768" width="16.28515625" style="1" customWidth="1"/>
    <col min="10769" max="11008" width="11.42578125" style="1"/>
    <col min="11009" max="11009" width="5.28515625" style="1" customWidth="1"/>
    <col min="11010" max="11010" width="6.140625" style="1" customWidth="1"/>
    <col min="11011" max="11011" width="3.7109375" style="1" customWidth="1"/>
    <col min="11012" max="11012" width="7.85546875" style="1" customWidth="1"/>
    <col min="11013" max="11013" width="53.7109375" style="1" customWidth="1"/>
    <col min="11014" max="11015" width="3.28515625" style="1" customWidth="1"/>
    <col min="11016" max="11016" width="16.42578125" style="1" customWidth="1"/>
    <col min="11017" max="11017" width="11.42578125" style="1"/>
    <col min="11018" max="11018" width="1.7109375" style="1" customWidth="1"/>
    <col min="11019" max="11019" width="11.42578125" style="1"/>
    <col min="11020" max="11020" width="38.7109375" style="1" customWidth="1"/>
    <col min="11021" max="11021" width="1.28515625" style="1" customWidth="1"/>
    <col min="11022" max="11023" width="11.42578125" style="1"/>
    <col min="11024" max="11024" width="16.28515625" style="1" customWidth="1"/>
    <col min="11025" max="11264" width="11.42578125" style="1"/>
    <col min="11265" max="11265" width="5.28515625" style="1" customWidth="1"/>
    <col min="11266" max="11266" width="6.140625" style="1" customWidth="1"/>
    <col min="11267" max="11267" width="3.7109375" style="1" customWidth="1"/>
    <col min="11268" max="11268" width="7.85546875" style="1" customWidth="1"/>
    <col min="11269" max="11269" width="53.7109375" style="1" customWidth="1"/>
    <col min="11270" max="11271" width="3.28515625" style="1" customWidth="1"/>
    <col min="11272" max="11272" width="16.42578125" style="1" customWidth="1"/>
    <col min="11273" max="11273" width="11.42578125" style="1"/>
    <col min="11274" max="11274" width="1.7109375" style="1" customWidth="1"/>
    <col min="11275" max="11275" width="11.42578125" style="1"/>
    <col min="11276" max="11276" width="38.7109375" style="1" customWidth="1"/>
    <col min="11277" max="11277" width="1.28515625" style="1" customWidth="1"/>
    <col min="11278" max="11279" width="11.42578125" style="1"/>
    <col min="11280" max="11280" width="16.28515625" style="1" customWidth="1"/>
    <col min="11281" max="11520" width="11.42578125" style="1"/>
    <col min="11521" max="11521" width="5.28515625" style="1" customWidth="1"/>
    <col min="11522" max="11522" width="6.140625" style="1" customWidth="1"/>
    <col min="11523" max="11523" width="3.7109375" style="1" customWidth="1"/>
    <col min="11524" max="11524" width="7.85546875" style="1" customWidth="1"/>
    <col min="11525" max="11525" width="53.7109375" style="1" customWidth="1"/>
    <col min="11526" max="11527" width="3.28515625" style="1" customWidth="1"/>
    <col min="11528" max="11528" width="16.42578125" style="1" customWidth="1"/>
    <col min="11529" max="11529" width="11.42578125" style="1"/>
    <col min="11530" max="11530" width="1.7109375" style="1" customWidth="1"/>
    <col min="11531" max="11531" width="11.42578125" style="1"/>
    <col min="11532" max="11532" width="38.7109375" style="1" customWidth="1"/>
    <col min="11533" max="11533" width="1.28515625" style="1" customWidth="1"/>
    <col min="11534" max="11535" width="11.42578125" style="1"/>
    <col min="11536" max="11536" width="16.28515625" style="1" customWidth="1"/>
    <col min="11537" max="11776" width="11.42578125" style="1"/>
    <col min="11777" max="11777" width="5.28515625" style="1" customWidth="1"/>
    <col min="11778" max="11778" width="6.140625" style="1" customWidth="1"/>
    <col min="11779" max="11779" width="3.7109375" style="1" customWidth="1"/>
    <col min="11780" max="11780" width="7.85546875" style="1" customWidth="1"/>
    <col min="11781" max="11781" width="53.7109375" style="1" customWidth="1"/>
    <col min="11782" max="11783" width="3.28515625" style="1" customWidth="1"/>
    <col min="11784" max="11784" width="16.42578125" style="1" customWidth="1"/>
    <col min="11785" max="11785" width="11.42578125" style="1"/>
    <col min="11786" max="11786" width="1.7109375" style="1" customWidth="1"/>
    <col min="11787" max="11787" width="11.42578125" style="1"/>
    <col min="11788" max="11788" width="38.7109375" style="1" customWidth="1"/>
    <col min="11789" max="11789" width="1.28515625" style="1" customWidth="1"/>
    <col min="11790" max="11791" width="11.42578125" style="1"/>
    <col min="11792" max="11792" width="16.28515625" style="1" customWidth="1"/>
    <col min="11793" max="12032" width="11.42578125" style="1"/>
    <col min="12033" max="12033" width="5.28515625" style="1" customWidth="1"/>
    <col min="12034" max="12034" width="6.140625" style="1" customWidth="1"/>
    <col min="12035" max="12035" width="3.7109375" style="1" customWidth="1"/>
    <col min="12036" max="12036" width="7.85546875" style="1" customWidth="1"/>
    <col min="12037" max="12037" width="53.7109375" style="1" customWidth="1"/>
    <col min="12038" max="12039" width="3.28515625" style="1" customWidth="1"/>
    <col min="12040" max="12040" width="16.42578125" style="1" customWidth="1"/>
    <col min="12041" max="12041" width="11.42578125" style="1"/>
    <col min="12042" max="12042" width="1.7109375" style="1" customWidth="1"/>
    <col min="12043" max="12043" width="11.42578125" style="1"/>
    <col min="12044" max="12044" width="38.7109375" style="1" customWidth="1"/>
    <col min="12045" max="12045" width="1.28515625" style="1" customWidth="1"/>
    <col min="12046" max="12047" width="11.42578125" style="1"/>
    <col min="12048" max="12048" width="16.28515625" style="1" customWidth="1"/>
    <col min="12049" max="12288" width="11.42578125" style="1"/>
    <col min="12289" max="12289" width="5.28515625" style="1" customWidth="1"/>
    <col min="12290" max="12290" width="6.140625" style="1" customWidth="1"/>
    <col min="12291" max="12291" width="3.7109375" style="1" customWidth="1"/>
    <col min="12292" max="12292" width="7.85546875" style="1" customWidth="1"/>
    <col min="12293" max="12293" width="53.7109375" style="1" customWidth="1"/>
    <col min="12294" max="12295" width="3.28515625" style="1" customWidth="1"/>
    <col min="12296" max="12296" width="16.42578125" style="1" customWidth="1"/>
    <col min="12297" max="12297" width="11.42578125" style="1"/>
    <col min="12298" max="12298" width="1.7109375" style="1" customWidth="1"/>
    <col min="12299" max="12299" width="11.42578125" style="1"/>
    <col min="12300" max="12300" width="38.7109375" style="1" customWidth="1"/>
    <col min="12301" max="12301" width="1.28515625" style="1" customWidth="1"/>
    <col min="12302" max="12303" width="11.42578125" style="1"/>
    <col min="12304" max="12304" width="16.28515625" style="1" customWidth="1"/>
    <col min="12305" max="12544" width="11.42578125" style="1"/>
    <col min="12545" max="12545" width="5.28515625" style="1" customWidth="1"/>
    <col min="12546" max="12546" width="6.140625" style="1" customWidth="1"/>
    <col min="12547" max="12547" width="3.7109375" style="1" customWidth="1"/>
    <col min="12548" max="12548" width="7.85546875" style="1" customWidth="1"/>
    <col min="12549" max="12549" width="53.7109375" style="1" customWidth="1"/>
    <col min="12550" max="12551" width="3.28515625" style="1" customWidth="1"/>
    <col min="12552" max="12552" width="16.42578125" style="1" customWidth="1"/>
    <col min="12553" max="12553" width="11.42578125" style="1"/>
    <col min="12554" max="12554" width="1.7109375" style="1" customWidth="1"/>
    <col min="12555" max="12555" width="11.42578125" style="1"/>
    <col min="12556" max="12556" width="38.7109375" style="1" customWidth="1"/>
    <col min="12557" max="12557" width="1.28515625" style="1" customWidth="1"/>
    <col min="12558" max="12559" width="11.42578125" style="1"/>
    <col min="12560" max="12560" width="16.28515625" style="1" customWidth="1"/>
    <col min="12561" max="12800" width="11.42578125" style="1"/>
    <col min="12801" max="12801" width="5.28515625" style="1" customWidth="1"/>
    <col min="12802" max="12802" width="6.140625" style="1" customWidth="1"/>
    <col min="12803" max="12803" width="3.7109375" style="1" customWidth="1"/>
    <col min="12804" max="12804" width="7.85546875" style="1" customWidth="1"/>
    <col min="12805" max="12805" width="53.7109375" style="1" customWidth="1"/>
    <col min="12806" max="12807" width="3.28515625" style="1" customWidth="1"/>
    <col min="12808" max="12808" width="16.42578125" style="1" customWidth="1"/>
    <col min="12809" max="12809" width="11.42578125" style="1"/>
    <col min="12810" max="12810" width="1.7109375" style="1" customWidth="1"/>
    <col min="12811" max="12811" width="11.42578125" style="1"/>
    <col min="12812" max="12812" width="38.7109375" style="1" customWidth="1"/>
    <col min="12813" max="12813" width="1.28515625" style="1" customWidth="1"/>
    <col min="12814" max="12815" width="11.42578125" style="1"/>
    <col min="12816" max="12816" width="16.28515625" style="1" customWidth="1"/>
    <col min="12817" max="13056" width="11.42578125" style="1"/>
    <col min="13057" max="13057" width="5.28515625" style="1" customWidth="1"/>
    <col min="13058" max="13058" width="6.140625" style="1" customWidth="1"/>
    <col min="13059" max="13059" width="3.7109375" style="1" customWidth="1"/>
    <col min="13060" max="13060" width="7.85546875" style="1" customWidth="1"/>
    <col min="13061" max="13061" width="53.7109375" style="1" customWidth="1"/>
    <col min="13062" max="13063" width="3.28515625" style="1" customWidth="1"/>
    <col min="13064" max="13064" width="16.42578125" style="1" customWidth="1"/>
    <col min="13065" max="13065" width="11.42578125" style="1"/>
    <col min="13066" max="13066" width="1.7109375" style="1" customWidth="1"/>
    <col min="13067" max="13067" width="11.42578125" style="1"/>
    <col min="13068" max="13068" width="38.7109375" style="1" customWidth="1"/>
    <col min="13069" max="13069" width="1.28515625" style="1" customWidth="1"/>
    <col min="13070" max="13071" width="11.42578125" style="1"/>
    <col min="13072" max="13072" width="16.28515625" style="1" customWidth="1"/>
    <col min="13073" max="13312" width="11.42578125" style="1"/>
    <col min="13313" max="13313" width="5.28515625" style="1" customWidth="1"/>
    <col min="13314" max="13314" width="6.140625" style="1" customWidth="1"/>
    <col min="13315" max="13315" width="3.7109375" style="1" customWidth="1"/>
    <col min="13316" max="13316" width="7.85546875" style="1" customWidth="1"/>
    <col min="13317" max="13317" width="53.7109375" style="1" customWidth="1"/>
    <col min="13318" max="13319" width="3.28515625" style="1" customWidth="1"/>
    <col min="13320" max="13320" width="16.42578125" style="1" customWidth="1"/>
    <col min="13321" max="13321" width="11.42578125" style="1"/>
    <col min="13322" max="13322" width="1.7109375" style="1" customWidth="1"/>
    <col min="13323" max="13323" width="11.42578125" style="1"/>
    <col min="13324" max="13324" width="38.7109375" style="1" customWidth="1"/>
    <col min="13325" max="13325" width="1.28515625" style="1" customWidth="1"/>
    <col min="13326" max="13327" width="11.42578125" style="1"/>
    <col min="13328" max="13328" width="16.28515625" style="1" customWidth="1"/>
    <col min="13329" max="13568" width="11.42578125" style="1"/>
    <col min="13569" max="13569" width="5.28515625" style="1" customWidth="1"/>
    <col min="13570" max="13570" width="6.140625" style="1" customWidth="1"/>
    <col min="13571" max="13571" width="3.7109375" style="1" customWidth="1"/>
    <col min="13572" max="13572" width="7.85546875" style="1" customWidth="1"/>
    <col min="13573" max="13573" width="53.7109375" style="1" customWidth="1"/>
    <col min="13574" max="13575" width="3.28515625" style="1" customWidth="1"/>
    <col min="13576" max="13576" width="16.42578125" style="1" customWidth="1"/>
    <col min="13577" max="13577" width="11.42578125" style="1"/>
    <col min="13578" max="13578" width="1.7109375" style="1" customWidth="1"/>
    <col min="13579" max="13579" width="11.42578125" style="1"/>
    <col min="13580" max="13580" width="38.7109375" style="1" customWidth="1"/>
    <col min="13581" max="13581" width="1.28515625" style="1" customWidth="1"/>
    <col min="13582" max="13583" width="11.42578125" style="1"/>
    <col min="13584" max="13584" width="16.28515625" style="1" customWidth="1"/>
    <col min="13585" max="13824" width="11.42578125" style="1"/>
    <col min="13825" max="13825" width="5.28515625" style="1" customWidth="1"/>
    <col min="13826" max="13826" width="6.140625" style="1" customWidth="1"/>
    <col min="13827" max="13827" width="3.7109375" style="1" customWidth="1"/>
    <col min="13828" max="13828" width="7.85546875" style="1" customWidth="1"/>
    <col min="13829" max="13829" width="53.7109375" style="1" customWidth="1"/>
    <col min="13830" max="13831" width="3.28515625" style="1" customWidth="1"/>
    <col min="13832" max="13832" width="16.42578125" style="1" customWidth="1"/>
    <col min="13833" max="13833" width="11.42578125" style="1"/>
    <col min="13834" max="13834" width="1.7109375" style="1" customWidth="1"/>
    <col min="13835" max="13835" width="11.42578125" style="1"/>
    <col min="13836" max="13836" width="38.7109375" style="1" customWidth="1"/>
    <col min="13837" max="13837" width="1.28515625" style="1" customWidth="1"/>
    <col min="13838" max="13839" width="11.42578125" style="1"/>
    <col min="13840" max="13840" width="16.28515625" style="1" customWidth="1"/>
    <col min="13841" max="14080" width="11.42578125" style="1"/>
    <col min="14081" max="14081" width="5.28515625" style="1" customWidth="1"/>
    <col min="14082" max="14082" width="6.140625" style="1" customWidth="1"/>
    <col min="14083" max="14083" width="3.7109375" style="1" customWidth="1"/>
    <col min="14084" max="14084" width="7.85546875" style="1" customWidth="1"/>
    <col min="14085" max="14085" width="53.7109375" style="1" customWidth="1"/>
    <col min="14086" max="14087" width="3.28515625" style="1" customWidth="1"/>
    <col min="14088" max="14088" width="16.42578125" style="1" customWidth="1"/>
    <col min="14089" max="14089" width="11.42578125" style="1"/>
    <col min="14090" max="14090" width="1.7109375" style="1" customWidth="1"/>
    <col min="14091" max="14091" width="11.42578125" style="1"/>
    <col min="14092" max="14092" width="38.7109375" style="1" customWidth="1"/>
    <col min="14093" max="14093" width="1.28515625" style="1" customWidth="1"/>
    <col min="14094" max="14095" width="11.42578125" style="1"/>
    <col min="14096" max="14096" width="16.28515625" style="1" customWidth="1"/>
    <col min="14097" max="14336" width="11.42578125" style="1"/>
    <col min="14337" max="14337" width="5.28515625" style="1" customWidth="1"/>
    <col min="14338" max="14338" width="6.140625" style="1" customWidth="1"/>
    <col min="14339" max="14339" width="3.7109375" style="1" customWidth="1"/>
    <col min="14340" max="14340" width="7.85546875" style="1" customWidth="1"/>
    <col min="14341" max="14341" width="53.7109375" style="1" customWidth="1"/>
    <col min="14342" max="14343" width="3.28515625" style="1" customWidth="1"/>
    <col min="14344" max="14344" width="16.42578125" style="1" customWidth="1"/>
    <col min="14345" max="14345" width="11.42578125" style="1"/>
    <col min="14346" max="14346" width="1.7109375" style="1" customWidth="1"/>
    <col min="14347" max="14347" width="11.42578125" style="1"/>
    <col min="14348" max="14348" width="38.7109375" style="1" customWidth="1"/>
    <col min="14349" max="14349" width="1.28515625" style="1" customWidth="1"/>
    <col min="14350" max="14351" width="11.42578125" style="1"/>
    <col min="14352" max="14352" width="16.28515625" style="1" customWidth="1"/>
    <col min="14353" max="14592" width="11.42578125" style="1"/>
    <col min="14593" max="14593" width="5.28515625" style="1" customWidth="1"/>
    <col min="14594" max="14594" width="6.140625" style="1" customWidth="1"/>
    <col min="14595" max="14595" width="3.7109375" style="1" customWidth="1"/>
    <col min="14596" max="14596" width="7.85546875" style="1" customWidth="1"/>
    <col min="14597" max="14597" width="53.7109375" style="1" customWidth="1"/>
    <col min="14598" max="14599" width="3.28515625" style="1" customWidth="1"/>
    <col min="14600" max="14600" width="16.42578125" style="1" customWidth="1"/>
    <col min="14601" max="14601" width="11.42578125" style="1"/>
    <col min="14602" max="14602" width="1.7109375" style="1" customWidth="1"/>
    <col min="14603" max="14603" width="11.42578125" style="1"/>
    <col min="14604" max="14604" width="38.7109375" style="1" customWidth="1"/>
    <col min="14605" max="14605" width="1.28515625" style="1" customWidth="1"/>
    <col min="14606" max="14607" width="11.42578125" style="1"/>
    <col min="14608" max="14608" width="16.28515625" style="1" customWidth="1"/>
    <col min="14609" max="14848" width="11.42578125" style="1"/>
    <col min="14849" max="14849" width="5.28515625" style="1" customWidth="1"/>
    <col min="14850" max="14850" width="6.140625" style="1" customWidth="1"/>
    <col min="14851" max="14851" width="3.7109375" style="1" customWidth="1"/>
    <col min="14852" max="14852" width="7.85546875" style="1" customWidth="1"/>
    <col min="14853" max="14853" width="53.7109375" style="1" customWidth="1"/>
    <col min="14854" max="14855" width="3.28515625" style="1" customWidth="1"/>
    <col min="14856" max="14856" width="16.42578125" style="1" customWidth="1"/>
    <col min="14857" max="14857" width="11.42578125" style="1"/>
    <col min="14858" max="14858" width="1.7109375" style="1" customWidth="1"/>
    <col min="14859" max="14859" width="11.42578125" style="1"/>
    <col min="14860" max="14860" width="38.7109375" style="1" customWidth="1"/>
    <col min="14861" max="14861" width="1.28515625" style="1" customWidth="1"/>
    <col min="14862" max="14863" width="11.42578125" style="1"/>
    <col min="14864" max="14864" width="16.28515625" style="1" customWidth="1"/>
    <col min="14865" max="15104" width="11.42578125" style="1"/>
    <col min="15105" max="15105" width="5.28515625" style="1" customWidth="1"/>
    <col min="15106" max="15106" width="6.140625" style="1" customWidth="1"/>
    <col min="15107" max="15107" width="3.7109375" style="1" customWidth="1"/>
    <col min="15108" max="15108" width="7.85546875" style="1" customWidth="1"/>
    <col min="15109" max="15109" width="53.7109375" style="1" customWidth="1"/>
    <col min="15110" max="15111" width="3.28515625" style="1" customWidth="1"/>
    <col min="15112" max="15112" width="16.42578125" style="1" customWidth="1"/>
    <col min="15113" max="15113" width="11.42578125" style="1"/>
    <col min="15114" max="15114" width="1.7109375" style="1" customWidth="1"/>
    <col min="15115" max="15115" width="11.42578125" style="1"/>
    <col min="15116" max="15116" width="38.7109375" style="1" customWidth="1"/>
    <col min="15117" max="15117" width="1.28515625" style="1" customWidth="1"/>
    <col min="15118" max="15119" width="11.42578125" style="1"/>
    <col min="15120" max="15120" width="16.28515625" style="1" customWidth="1"/>
    <col min="15121" max="15360" width="11.42578125" style="1"/>
    <col min="15361" max="15361" width="5.28515625" style="1" customWidth="1"/>
    <col min="15362" max="15362" width="6.140625" style="1" customWidth="1"/>
    <col min="15363" max="15363" width="3.7109375" style="1" customWidth="1"/>
    <col min="15364" max="15364" width="7.85546875" style="1" customWidth="1"/>
    <col min="15365" max="15365" width="53.7109375" style="1" customWidth="1"/>
    <col min="15366" max="15367" width="3.28515625" style="1" customWidth="1"/>
    <col min="15368" max="15368" width="16.42578125" style="1" customWidth="1"/>
    <col min="15369" max="15369" width="11.42578125" style="1"/>
    <col min="15370" max="15370" width="1.7109375" style="1" customWidth="1"/>
    <col min="15371" max="15371" width="11.42578125" style="1"/>
    <col min="15372" max="15372" width="38.7109375" style="1" customWidth="1"/>
    <col min="15373" max="15373" width="1.28515625" style="1" customWidth="1"/>
    <col min="15374" max="15375" width="11.42578125" style="1"/>
    <col min="15376" max="15376" width="16.28515625" style="1" customWidth="1"/>
    <col min="15377" max="15616" width="11.42578125" style="1"/>
    <col min="15617" max="15617" width="5.28515625" style="1" customWidth="1"/>
    <col min="15618" max="15618" width="6.140625" style="1" customWidth="1"/>
    <col min="15619" max="15619" width="3.7109375" style="1" customWidth="1"/>
    <col min="15620" max="15620" width="7.85546875" style="1" customWidth="1"/>
    <col min="15621" max="15621" width="53.7109375" style="1" customWidth="1"/>
    <col min="15622" max="15623" width="3.28515625" style="1" customWidth="1"/>
    <col min="15624" max="15624" width="16.42578125" style="1" customWidth="1"/>
    <col min="15625" max="15625" width="11.42578125" style="1"/>
    <col min="15626" max="15626" width="1.7109375" style="1" customWidth="1"/>
    <col min="15627" max="15627" width="11.42578125" style="1"/>
    <col min="15628" max="15628" width="38.7109375" style="1" customWidth="1"/>
    <col min="15629" max="15629" width="1.28515625" style="1" customWidth="1"/>
    <col min="15630" max="15631" width="11.42578125" style="1"/>
    <col min="15632" max="15632" width="16.28515625" style="1" customWidth="1"/>
    <col min="15633" max="15872" width="11.42578125" style="1"/>
    <col min="15873" max="15873" width="5.28515625" style="1" customWidth="1"/>
    <col min="15874" max="15874" width="6.140625" style="1" customWidth="1"/>
    <col min="15875" max="15875" width="3.7109375" style="1" customWidth="1"/>
    <col min="15876" max="15876" width="7.85546875" style="1" customWidth="1"/>
    <col min="15877" max="15877" width="53.7109375" style="1" customWidth="1"/>
    <col min="15878" max="15879" width="3.28515625" style="1" customWidth="1"/>
    <col min="15880" max="15880" width="16.42578125" style="1" customWidth="1"/>
    <col min="15881" max="15881" width="11.42578125" style="1"/>
    <col min="15882" max="15882" width="1.7109375" style="1" customWidth="1"/>
    <col min="15883" max="15883" width="11.42578125" style="1"/>
    <col min="15884" max="15884" width="38.7109375" style="1" customWidth="1"/>
    <col min="15885" max="15885" width="1.28515625" style="1" customWidth="1"/>
    <col min="15886" max="15887" width="11.42578125" style="1"/>
    <col min="15888" max="15888" width="16.28515625" style="1" customWidth="1"/>
    <col min="15889" max="16128" width="11.42578125" style="1"/>
    <col min="16129" max="16129" width="5.28515625" style="1" customWidth="1"/>
    <col min="16130" max="16130" width="6.140625" style="1" customWidth="1"/>
    <col min="16131" max="16131" width="3.7109375" style="1" customWidth="1"/>
    <col min="16132" max="16132" width="7.85546875" style="1" customWidth="1"/>
    <col min="16133" max="16133" width="53.7109375" style="1" customWidth="1"/>
    <col min="16134" max="16135" width="3.28515625" style="1" customWidth="1"/>
    <col min="16136" max="16136" width="16.42578125" style="1" customWidth="1"/>
    <col min="16137" max="16137" width="11.42578125" style="1"/>
    <col min="16138" max="16138" width="1.7109375" style="1" customWidth="1"/>
    <col min="16139" max="16139" width="11.42578125" style="1"/>
    <col min="16140" max="16140" width="38.7109375" style="1" customWidth="1"/>
    <col min="16141" max="16141" width="1.28515625" style="1" customWidth="1"/>
    <col min="16142" max="16143" width="11.42578125" style="1"/>
    <col min="16144" max="16144" width="16.28515625" style="1" customWidth="1"/>
    <col min="16145" max="16384" width="11.42578125" style="1"/>
  </cols>
  <sheetData>
    <row r="1" spans="1:16">
      <c r="A1" s="220" t="s">
        <v>505</v>
      </c>
      <c r="B1" s="613" t="s">
        <v>506</v>
      </c>
      <c r="C1" s="613"/>
      <c r="D1" s="613"/>
      <c r="E1" s="613"/>
      <c r="F1" s="380" t="s">
        <v>174</v>
      </c>
      <c r="G1" s="381"/>
      <c r="H1" s="397" t="e">
        <f>(H3-H7)/H5</f>
        <v>#REF!</v>
      </c>
      <c r="P1" s="221"/>
    </row>
    <row r="3" spans="1:16" ht="15">
      <c r="B3" s="220" t="s">
        <v>507</v>
      </c>
      <c r="C3" s="613" t="s">
        <v>502</v>
      </c>
      <c r="D3" s="613"/>
      <c r="E3" s="614"/>
      <c r="F3" s="383" t="s">
        <v>174</v>
      </c>
      <c r="G3" s="384"/>
      <c r="H3" s="385">
        <f>'4. Custo Total'!H1</f>
        <v>7166058.5815523313</v>
      </c>
      <c r="J3" s="517" t="s">
        <v>17</v>
      </c>
      <c r="K3" s="518"/>
      <c r="L3" s="518"/>
      <c r="M3" s="519"/>
      <c r="P3" s="222"/>
    </row>
    <row r="4" spans="1:16" ht="15">
      <c r="J4" s="78"/>
      <c r="K4" s="84"/>
      <c r="L4" s="84"/>
      <c r="M4" s="85"/>
    </row>
    <row r="5" spans="1:16" ht="15">
      <c r="B5" s="220" t="s">
        <v>508</v>
      </c>
      <c r="C5" s="613" t="s">
        <v>509</v>
      </c>
      <c r="D5" s="613"/>
      <c r="E5" s="614"/>
      <c r="F5" s="383" t="s">
        <v>174</v>
      </c>
      <c r="G5" s="384"/>
      <c r="H5" s="385" t="e">
        <f>'1.4 Indicadores'!E8</f>
        <v>#DIV/0!</v>
      </c>
      <c r="J5" s="80"/>
      <c r="K5" s="8"/>
      <c r="L5" s="86" t="s">
        <v>19</v>
      </c>
      <c r="M5" s="87"/>
      <c r="P5" s="219"/>
    </row>
    <row r="6" spans="1:16" ht="15">
      <c r="J6" s="80"/>
      <c r="K6" s="12"/>
      <c r="L6" s="86" t="s">
        <v>21</v>
      </c>
      <c r="M6" s="87"/>
    </row>
    <row r="7" spans="1:16" ht="15">
      <c r="B7" s="220" t="s">
        <v>510</v>
      </c>
      <c r="C7" s="613" t="s">
        <v>511</v>
      </c>
      <c r="D7" s="613"/>
      <c r="E7" s="614"/>
      <c r="F7" s="383" t="s">
        <v>174</v>
      </c>
      <c r="G7" s="384"/>
      <c r="H7" s="385" t="e">
        <f>'2.1.c Insumos'!#REF!</f>
        <v>#REF!</v>
      </c>
      <c r="J7" s="80"/>
      <c r="K7" s="14"/>
      <c r="L7" s="86" t="s">
        <v>23</v>
      </c>
      <c r="M7" s="87"/>
    </row>
    <row r="8" spans="1:16" ht="15">
      <c r="J8" s="81"/>
      <c r="K8" s="88"/>
      <c r="L8" s="88"/>
      <c r="M8" s="89"/>
    </row>
    <row r="18" spans="2:8" s="216" customFormat="1" ht="30" customHeight="1">
      <c r="B18" s="217"/>
      <c r="C18" s="217"/>
      <c r="D18" s="217"/>
      <c r="E18" s="217"/>
      <c r="F18" s="218"/>
      <c r="G18" s="218"/>
      <c r="H18" s="219"/>
    </row>
    <row r="53" spans="12:12" ht="15">
      <c r="L53" s="96"/>
    </row>
  </sheetData>
  <sheetProtection algorithmName="SHA-512" hashValue="yO62b0uQbu9Q6dk3xOdIuNDe6ASxGAUgae9UlvZLVe18FiWWShu1m88iCTx5nfZ20QMVdtPbntjWGDrDkvjwjA==" saltValue="EVOtrv0y9ge6SwS85W4z5g==" spinCount="100000" sheet="1" objects="1" scenarios="1"/>
  <mergeCells count="5">
    <mergeCell ref="B1:E1"/>
    <mergeCell ref="C3:E3"/>
    <mergeCell ref="J3:M3"/>
    <mergeCell ref="C5:E5"/>
    <mergeCell ref="C7:E7"/>
  </mergeCells>
  <pageMargins left="0.511811024" right="0.511811024" top="0.78740157499999996" bottom="0.78740157499999996" header="0.31496062000000002" footer="0.31496062000000002"/>
  <pageSetup paperSize="9" scale="8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5">
    <tabColor theme="4" tint="-0.499984740745262"/>
    <pageSetUpPr fitToPage="1"/>
  </sheetPr>
  <dimension ref="A1:Z65"/>
  <sheetViews>
    <sheetView topLeftCell="A47" workbookViewId="0">
      <selection activeCell="B12" sqref="B12:I12"/>
    </sheetView>
  </sheetViews>
  <sheetFormatPr defaultColWidth="9.140625" defaultRowHeight="12.75"/>
  <cols>
    <col min="1" max="9" width="9.140625" style="1" customWidth="1"/>
    <col min="10" max="10" width="20" style="1" customWidth="1"/>
    <col min="11" max="11" width="14.85546875" style="1" customWidth="1"/>
    <col min="12" max="12" width="16" style="1" customWidth="1"/>
    <col min="13" max="13" width="11" style="1" customWidth="1"/>
    <col min="14" max="14" width="11.5703125" style="213" customWidth="1"/>
    <col min="15" max="15" width="9.140625" style="1" customWidth="1"/>
    <col min="16" max="16" width="16.28515625" style="1" customWidth="1"/>
    <col min="17" max="265" width="9.140625" style="1"/>
    <col min="266" max="266" width="20" style="1" customWidth="1"/>
    <col min="267" max="267" width="14.85546875" style="1" customWidth="1"/>
    <col min="268" max="268" width="16" style="1" customWidth="1"/>
    <col min="269" max="269" width="11" style="1" customWidth="1"/>
    <col min="270" max="270" width="11.5703125" style="1" customWidth="1"/>
    <col min="271" max="271" width="9.140625" style="1"/>
    <col min="272" max="272" width="16.28515625" style="1" customWidth="1"/>
    <col min="273" max="521" width="9.140625" style="1"/>
    <col min="522" max="522" width="20" style="1" customWidth="1"/>
    <col min="523" max="523" width="14.85546875" style="1" customWidth="1"/>
    <col min="524" max="524" width="16" style="1" customWidth="1"/>
    <col min="525" max="525" width="11" style="1" customWidth="1"/>
    <col min="526" max="526" width="11.5703125" style="1" customWidth="1"/>
    <col min="527" max="527" width="9.140625" style="1"/>
    <col min="528" max="528" width="16.28515625" style="1" customWidth="1"/>
    <col min="529" max="777" width="9.140625" style="1"/>
    <col min="778" max="778" width="20" style="1" customWidth="1"/>
    <col min="779" max="779" width="14.85546875" style="1" customWidth="1"/>
    <col min="780" max="780" width="16" style="1" customWidth="1"/>
    <col min="781" max="781" width="11" style="1" customWidth="1"/>
    <col min="782" max="782" width="11.5703125" style="1" customWidth="1"/>
    <col min="783" max="783" width="9.140625" style="1"/>
    <col min="784" max="784" width="16.28515625" style="1" customWidth="1"/>
    <col min="785" max="1033" width="9.140625" style="1"/>
    <col min="1034" max="1034" width="20" style="1" customWidth="1"/>
    <col min="1035" max="1035" width="14.85546875" style="1" customWidth="1"/>
    <col min="1036" max="1036" width="16" style="1" customWidth="1"/>
    <col min="1037" max="1037" width="11" style="1" customWidth="1"/>
    <col min="1038" max="1038" width="11.5703125" style="1" customWidth="1"/>
    <col min="1039" max="1039" width="9.140625" style="1"/>
    <col min="1040" max="1040" width="16.28515625" style="1" customWidth="1"/>
    <col min="1041" max="1289" width="9.140625" style="1"/>
    <col min="1290" max="1290" width="20" style="1" customWidth="1"/>
    <col min="1291" max="1291" width="14.85546875" style="1" customWidth="1"/>
    <col min="1292" max="1292" width="16" style="1" customWidth="1"/>
    <col min="1293" max="1293" width="11" style="1" customWidth="1"/>
    <col min="1294" max="1294" width="11.5703125" style="1" customWidth="1"/>
    <col min="1295" max="1295" width="9.140625" style="1"/>
    <col min="1296" max="1296" width="16.28515625" style="1" customWidth="1"/>
    <col min="1297" max="1545" width="9.140625" style="1"/>
    <col min="1546" max="1546" width="20" style="1" customWidth="1"/>
    <col min="1547" max="1547" width="14.85546875" style="1" customWidth="1"/>
    <col min="1548" max="1548" width="16" style="1" customWidth="1"/>
    <col min="1549" max="1549" width="11" style="1" customWidth="1"/>
    <col min="1550" max="1550" width="11.5703125" style="1" customWidth="1"/>
    <col min="1551" max="1551" width="9.140625" style="1"/>
    <col min="1552" max="1552" width="16.28515625" style="1" customWidth="1"/>
    <col min="1553" max="1801" width="9.140625" style="1"/>
    <col min="1802" max="1802" width="20" style="1" customWidth="1"/>
    <col min="1803" max="1803" width="14.85546875" style="1" customWidth="1"/>
    <col min="1804" max="1804" width="16" style="1" customWidth="1"/>
    <col min="1805" max="1805" width="11" style="1" customWidth="1"/>
    <col min="1806" max="1806" width="11.5703125" style="1" customWidth="1"/>
    <col min="1807" max="1807" width="9.140625" style="1"/>
    <col min="1808" max="1808" width="16.28515625" style="1" customWidth="1"/>
    <col min="1809" max="2057" width="9.140625" style="1"/>
    <col min="2058" max="2058" width="20" style="1" customWidth="1"/>
    <col min="2059" max="2059" width="14.85546875" style="1" customWidth="1"/>
    <col min="2060" max="2060" width="16" style="1" customWidth="1"/>
    <col min="2061" max="2061" width="11" style="1" customWidth="1"/>
    <col min="2062" max="2062" width="11.5703125" style="1" customWidth="1"/>
    <col min="2063" max="2063" width="9.140625" style="1"/>
    <col min="2064" max="2064" width="16.28515625" style="1" customWidth="1"/>
    <col min="2065" max="2313" width="9.140625" style="1"/>
    <col min="2314" max="2314" width="20" style="1" customWidth="1"/>
    <col min="2315" max="2315" width="14.85546875" style="1" customWidth="1"/>
    <col min="2316" max="2316" width="16" style="1" customWidth="1"/>
    <col min="2317" max="2317" width="11" style="1" customWidth="1"/>
    <col min="2318" max="2318" width="11.5703125" style="1" customWidth="1"/>
    <col min="2319" max="2319" width="9.140625" style="1"/>
    <col min="2320" max="2320" width="16.28515625" style="1" customWidth="1"/>
    <col min="2321" max="2569" width="9.140625" style="1"/>
    <col min="2570" max="2570" width="20" style="1" customWidth="1"/>
    <col min="2571" max="2571" width="14.85546875" style="1" customWidth="1"/>
    <col min="2572" max="2572" width="16" style="1" customWidth="1"/>
    <col min="2573" max="2573" width="11" style="1" customWidth="1"/>
    <col min="2574" max="2574" width="11.5703125" style="1" customWidth="1"/>
    <col min="2575" max="2575" width="9.140625" style="1"/>
    <col min="2576" max="2576" width="16.28515625" style="1" customWidth="1"/>
    <col min="2577" max="2825" width="9.140625" style="1"/>
    <col min="2826" max="2826" width="20" style="1" customWidth="1"/>
    <col min="2827" max="2827" width="14.85546875" style="1" customWidth="1"/>
    <col min="2828" max="2828" width="16" style="1" customWidth="1"/>
    <col min="2829" max="2829" width="11" style="1" customWidth="1"/>
    <col min="2830" max="2830" width="11.5703125" style="1" customWidth="1"/>
    <col min="2831" max="2831" width="9.140625" style="1"/>
    <col min="2832" max="2832" width="16.28515625" style="1" customWidth="1"/>
    <col min="2833" max="3081" width="9.140625" style="1"/>
    <col min="3082" max="3082" width="20" style="1" customWidth="1"/>
    <col min="3083" max="3083" width="14.85546875" style="1" customWidth="1"/>
    <col min="3084" max="3084" width="16" style="1" customWidth="1"/>
    <col min="3085" max="3085" width="11" style="1" customWidth="1"/>
    <col min="3086" max="3086" width="11.5703125" style="1" customWidth="1"/>
    <col min="3087" max="3087" width="9.140625" style="1"/>
    <col min="3088" max="3088" width="16.28515625" style="1" customWidth="1"/>
    <col min="3089" max="3337" width="9.140625" style="1"/>
    <col min="3338" max="3338" width="20" style="1" customWidth="1"/>
    <col min="3339" max="3339" width="14.85546875" style="1" customWidth="1"/>
    <col min="3340" max="3340" width="16" style="1" customWidth="1"/>
    <col min="3341" max="3341" width="11" style="1" customWidth="1"/>
    <col min="3342" max="3342" width="11.5703125" style="1" customWidth="1"/>
    <col min="3343" max="3343" width="9.140625" style="1"/>
    <col min="3344" max="3344" width="16.28515625" style="1" customWidth="1"/>
    <col min="3345" max="3593" width="9.140625" style="1"/>
    <col min="3594" max="3594" width="20" style="1" customWidth="1"/>
    <col min="3595" max="3595" width="14.85546875" style="1" customWidth="1"/>
    <col min="3596" max="3596" width="16" style="1" customWidth="1"/>
    <col min="3597" max="3597" width="11" style="1" customWidth="1"/>
    <col min="3598" max="3598" width="11.5703125" style="1" customWidth="1"/>
    <col min="3599" max="3599" width="9.140625" style="1"/>
    <col min="3600" max="3600" width="16.28515625" style="1" customWidth="1"/>
    <col min="3601" max="3849" width="9.140625" style="1"/>
    <col min="3850" max="3850" width="20" style="1" customWidth="1"/>
    <col min="3851" max="3851" width="14.85546875" style="1" customWidth="1"/>
    <col min="3852" max="3852" width="16" style="1" customWidth="1"/>
    <col min="3853" max="3853" width="11" style="1" customWidth="1"/>
    <col min="3854" max="3854" width="11.5703125" style="1" customWidth="1"/>
    <col min="3855" max="3855" width="9.140625" style="1"/>
    <col min="3856" max="3856" width="16.28515625" style="1" customWidth="1"/>
    <col min="3857" max="4105" width="9.140625" style="1"/>
    <col min="4106" max="4106" width="20" style="1" customWidth="1"/>
    <col min="4107" max="4107" width="14.85546875" style="1" customWidth="1"/>
    <col min="4108" max="4108" width="16" style="1" customWidth="1"/>
    <col min="4109" max="4109" width="11" style="1" customWidth="1"/>
    <col min="4110" max="4110" width="11.5703125" style="1" customWidth="1"/>
    <col min="4111" max="4111" width="9.140625" style="1"/>
    <col min="4112" max="4112" width="16.28515625" style="1" customWidth="1"/>
    <col min="4113" max="4361" width="9.140625" style="1"/>
    <col min="4362" max="4362" width="20" style="1" customWidth="1"/>
    <col min="4363" max="4363" width="14.85546875" style="1" customWidth="1"/>
    <col min="4364" max="4364" width="16" style="1" customWidth="1"/>
    <col min="4365" max="4365" width="11" style="1" customWidth="1"/>
    <col min="4366" max="4366" width="11.5703125" style="1" customWidth="1"/>
    <col min="4367" max="4367" width="9.140625" style="1"/>
    <col min="4368" max="4368" width="16.28515625" style="1" customWidth="1"/>
    <col min="4369" max="4617" width="9.140625" style="1"/>
    <col min="4618" max="4618" width="20" style="1" customWidth="1"/>
    <col min="4619" max="4619" width="14.85546875" style="1" customWidth="1"/>
    <col min="4620" max="4620" width="16" style="1" customWidth="1"/>
    <col min="4621" max="4621" width="11" style="1" customWidth="1"/>
    <col min="4622" max="4622" width="11.5703125" style="1" customWidth="1"/>
    <col min="4623" max="4623" width="9.140625" style="1"/>
    <col min="4624" max="4624" width="16.28515625" style="1" customWidth="1"/>
    <col min="4625" max="4873" width="9.140625" style="1"/>
    <col min="4874" max="4874" width="20" style="1" customWidth="1"/>
    <col min="4875" max="4875" width="14.85546875" style="1" customWidth="1"/>
    <col min="4876" max="4876" width="16" style="1" customWidth="1"/>
    <col min="4877" max="4877" width="11" style="1" customWidth="1"/>
    <col min="4878" max="4878" width="11.5703125" style="1" customWidth="1"/>
    <col min="4879" max="4879" width="9.140625" style="1"/>
    <col min="4880" max="4880" width="16.28515625" style="1" customWidth="1"/>
    <col min="4881" max="5129" width="9.140625" style="1"/>
    <col min="5130" max="5130" width="20" style="1" customWidth="1"/>
    <col min="5131" max="5131" width="14.85546875" style="1" customWidth="1"/>
    <col min="5132" max="5132" width="16" style="1" customWidth="1"/>
    <col min="5133" max="5133" width="11" style="1" customWidth="1"/>
    <col min="5134" max="5134" width="11.5703125" style="1" customWidth="1"/>
    <col min="5135" max="5135" width="9.140625" style="1"/>
    <col min="5136" max="5136" width="16.28515625" style="1" customWidth="1"/>
    <col min="5137" max="5385" width="9.140625" style="1"/>
    <col min="5386" max="5386" width="20" style="1" customWidth="1"/>
    <col min="5387" max="5387" width="14.85546875" style="1" customWidth="1"/>
    <col min="5388" max="5388" width="16" style="1" customWidth="1"/>
    <col min="5389" max="5389" width="11" style="1" customWidth="1"/>
    <col min="5390" max="5390" width="11.5703125" style="1" customWidth="1"/>
    <col min="5391" max="5391" width="9.140625" style="1"/>
    <col min="5392" max="5392" width="16.28515625" style="1" customWidth="1"/>
    <col min="5393" max="5641" width="9.140625" style="1"/>
    <col min="5642" max="5642" width="20" style="1" customWidth="1"/>
    <col min="5643" max="5643" width="14.85546875" style="1" customWidth="1"/>
    <col min="5644" max="5644" width="16" style="1" customWidth="1"/>
    <col min="5645" max="5645" width="11" style="1" customWidth="1"/>
    <col min="5646" max="5646" width="11.5703125" style="1" customWidth="1"/>
    <col min="5647" max="5647" width="9.140625" style="1"/>
    <col min="5648" max="5648" width="16.28515625" style="1" customWidth="1"/>
    <col min="5649" max="5897" width="9.140625" style="1"/>
    <col min="5898" max="5898" width="20" style="1" customWidth="1"/>
    <col min="5899" max="5899" width="14.85546875" style="1" customWidth="1"/>
    <col min="5900" max="5900" width="16" style="1" customWidth="1"/>
    <col min="5901" max="5901" width="11" style="1" customWidth="1"/>
    <col min="5902" max="5902" width="11.5703125" style="1" customWidth="1"/>
    <col min="5903" max="5903" width="9.140625" style="1"/>
    <col min="5904" max="5904" width="16.28515625" style="1" customWidth="1"/>
    <col min="5905" max="6153" width="9.140625" style="1"/>
    <col min="6154" max="6154" width="20" style="1" customWidth="1"/>
    <col min="6155" max="6155" width="14.85546875" style="1" customWidth="1"/>
    <col min="6156" max="6156" width="16" style="1" customWidth="1"/>
    <col min="6157" max="6157" width="11" style="1" customWidth="1"/>
    <col min="6158" max="6158" width="11.5703125" style="1" customWidth="1"/>
    <col min="6159" max="6159" width="9.140625" style="1"/>
    <col min="6160" max="6160" width="16.28515625" style="1" customWidth="1"/>
    <col min="6161" max="6409" width="9.140625" style="1"/>
    <col min="6410" max="6410" width="20" style="1" customWidth="1"/>
    <col min="6411" max="6411" width="14.85546875" style="1" customWidth="1"/>
    <col min="6412" max="6412" width="16" style="1" customWidth="1"/>
    <col min="6413" max="6413" width="11" style="1" customWidth="1"/>
    <col min="6414" max="6414" width="11.5703125" style="1" customWidth="1"/>
    <col min="6415" max="6415" width="9.140625" style="1"/>
    <col min="6416" max="6416" width="16.28515625" style="1" customWidth="1"/>
    <col min="6417" max="6665" width="9.140625" style="1"/>
    <col min="6666" max="6666" width="20" style="1" customWidth="1"/>
    <col min="6667" max="6667" width="14.85546875" style="1" customWidth="1"/>
    <col min="6668" max="6668" width="16" style="1" customWidth="1"/>
    <col min="6669" max="6669" width="11" style="1" customWidth="1"/>
    <col min="6670" max="6670" width="11.5703125" style="1" customWidth="1"/>
    <col min="6671" max="6671" width="9.140625" style="1"/>
    <col min="6672" max="6672" width="16.28515625" style="1" customWidth="1"/>
    <col min="6673" max="6921" width="9.140625" style="1"/>
    <col min="6922" max="6922" width="20" style="1" customWidth="1"/>
    <col min="6923" max="6923" width="14.85546875" style="1" customWidth="1"/>
    <col min="6924" max="6924" width="16" style="1" customWidth="1"/>
    <col min="6925" max="6925" width="11" style="1" customWidth="1"/>
    <col min="6926" max="6926" width="11.5703125" style="1" customWidth="1"/>
    <col min="6927" max="6927" width="9.140625" style="1"/>
    <col min="6928" max="6928" width="16.28515625" style="1" customWidth="1"/>
    <col min="6929" max="7177" width="9.140625" style="1"/>
    <col min="7178" max="7178" width="20" style="1" customWidth="1"/>
    <col min="7179" max="7179" width="14.85546875" style="1" customWidth="1"/>
    <col min="7180" max="7180" width="16" style="1" customWidth="1"/>
    <col min="7181" max="7181" width="11" style="1" customWidth="1"/>
    <col min="7182" max="7182" width="11.5703125" style="1" customWidth="1"/>
    <col min="7183" max="7183" width="9.140625" style="1"/>
    <col min="7184" max="7184" width="16.28515625" style="1" customWidth="1"/>
    <col min="7185" max="7433" width="9.140625" style="1"/>
    <col min="7434" max="7434" width="20" style="1" customWidth="1"/>
    <col min="7435" max="7435" width="14.85546875" style="1" customWidth="1"/>
    <col min="7436" max="7436" width="16" style="1" customWidth="1"/>
    <col min="7437" max="7437" width="11" style="1" customWidth="1"/>
    <col min="7438" max="7438" width="11.5703125" style="1" customWidth="1"/>
    <col min="7439" max="7439" width="9.140625" style="1"/>
    <col min="7440" max="7440" width="16.28515625" style="1" customWidth="1"/>
    <col min="7441" max="7689" width="9.140625" style="1"/>
    <col min="7690" max="7690" width="20" style="1" customWidth="1"/>
    <col min="7691" max="7691" width="14.85546875" style="1" customWidth="1"/>
    <col min="7692" max="7692" width="16" style="1" customWidth="1"/>
    <col min="7693" max="7693" width="11" style="1" customWidth="1"/>
    <col min="7694" max="7694" width="11.5703125" style="1" customWidth="1"/>
    <col min="7695" max="7695" width="9.140625" style="1"/>
    <col min="7696" max="7696" width="16.28515625" style="1" customWidth="1"/>
    <col min="7697" max="7945" width="9.140625" style="1"/>
    <col min="7946" max="7946" width="20" style="1" customWidth="1"/>
    <col min="7947" max="7947" width="14.85546875" style="1" customWidth="1"/>
    <col min="7948" max="7948" width="16" style="1" customWidth="1"/>
    <col min="7949" max="7949" width="11" style="1" customWidth="1"/>
    <col min="7950" max="7950" width="11.5703125" style="1" customWidth="1"/>
    <col min="7951" max="7951" width="9.140625" style="1"/>
    <col min="7952" max="7952" width="16.28515625" style="1" customWidth="1"/>
    <col min="7953" max="8201" width="9.140625" style="1"/>
    <col min="8202" max="8202" width="20" style="1" customWidth="1"/>
    <col min="8203" max="8203" width="14.85546875" style="1" customWidth="1"/>
    <col min="8204" max="8204" width="16" style="1" customWidth="1"/>
    <col min="8205" max="8205" width="11" style="1" customWidth="1"/>
    <col min="8206" max="8206" width="11.5703125" style="1" customWidth="1"/>
    <col min="8207" max="8207" width="9.140625" style="1"/>
    <col min="8208" max="8208" width="16.28515625" style="1" customWidth="1"/>
    <col min="8209" max="8457" width="9.140625" style="1"/>
    <col min="8458" max="8458" width="20" style="1" customWidth="1"/>
    <col min="8459" max="8459" width="14.85546875" style="1" customWidth="1"/>
    <col min="8460" max="8460" width="16" style="1" customWidth="1"/>
    <col min="8461" max="8461" width="11" style="1" customWidth="1"/>
    <col min="8462" max="8462" width="11.5703125" style="1" customWidth="1"/>
    <col min="8463" max="8463" width="9.140625" style="1"/>
    <col min="8464" max="8464" width="16.28515625" style="1" customWidth="1"/>
    <col min="8465" max="8713" width="9.140625" style="1"/>
    <col min="8714" max="8714" width="20" style="1" customWidth="1"/>
    <col min="8715" max="8715" width="14.85546875" style="1" customWidth="1"/>
    <col min="8716" max="8716" width="16" style="1" customWidth="1"/>
    <col min="8717" max="8717" width="11" style="1" customWidth="1"/>
    <col min="8718" max="8718" width="11.5703125" style="1" customWidth="1"/>
    <col min="8719" max="8719" width="9.140625" style="1"/>
    <col min="8720" max="8720" width="16.28515625" style="1" customWidth="1"/>
    <col min="8721" max="8969" width="9.140625" style="1"/>
    <col min="8970" max="8970" width="20" style="1" customWidth="1"/>
    <col min="8971" max="8971" width="14.85546875" style="1" customWidth="1"/>
    <col min="8972" max="8972" width="16" style="1" customWidth="1"/>
    <col min="8973" max="8973" width="11" style="1" customWidth="1"/>
    <col min="8974" max="8974" width="11.5703125" style="1" customWidth="1"/>
    <col min="8975" max="8975" width="9.140625" style="1"/>
    <col min="8976" max="8976" width="16.28515625" style="1" customWidth="1"/>
    <col min="8977" max="9225" width="9.140625" style="1"/>
    <col min="9226" max="9226" width="20" style="1" customWidth="1"/>
    <col min="9227" max="9227" width="14.85546875" style="1" customWidth="1"/>
    <col min="9228" max="9228" width="16" style="1" customWidth="1"/>
    <col min="9229" max="9229" width="11" style="1" customWidth="1"/>
    <col min="9230" max="9230" width="11.5703125" style="1" customWidth="1"/>
    <col min="9231" max="9231" width="9.140625" style="1"/>
    <col min="9232" max="9232" width="16.28515625" style="1" customWidth="1"/>
    <col min="9233" max="9481" width="9.140625" style="1"/>
    <col min="9482" max="9482" width="20" style="1" customWidth="1"/>
    <col min="9483" max="9483" width="14.85546875" style="1" customWidth="1"/>
    <col min="9484" max="9484" width="16" style="1" customWidth="1"/>
    <col min="9485" max="9485" width="11" style="1" customWidth="1"/>
    <col min="9486" max="9486" width="11.5703125" style="1" customWidth="1"/>
    <col min="9487" max="9487" width="9.140625" style="1"/>
    <col min="9488" max="9488" width="16.28515625" style="1" customWidth="1"/>
    <col min="9489" max="9737" width="9.140625" style="1"/>
    <col min="9738" max="9738" width="20" style="1" customWidth="1"/>
    <col min="9739" max="9739" width="14.85546875" style="1" customWidth="1"/>
    <col min="9740" max="9740" width="16" style="1" customWidth="1"/>
    <col min="9741" max="9741" width="11" style="1" customWidth="1"/>
    <col min="9742" max="9742" width="11.5703125" style="1" customWidth="1"/>
    <col min="9743" max="9743" width="9.140625" style="1"/>
    <col min="9744" max="9744" width="16.28515625" style="1" customWidth="1"/>
    <col min="9745" max="9993" width="9.140625" style="1"/>
    <col min="9994" max="9994" width="20" style="1" customWidth="1"/>
    <col min="9995" max="9995" width="14.85546875" style="1" customWidth="1"/>
    <col min="9996" max="9996" width="16" style="1" customWidth="1"/>
    <col min="9997" max="9997" width="11" style="1" customWidth="1"/>
    <col min="9998" max="9998" width="11.5703125" style="1" customWidth="1"/>
    <col min="9999" max="9999" width="9.140625" style="1"/>
    <col min="10000" max="10000" width="16.28515625" style="1" customWidth="1"/>
    <col min="10001" max="10249" width="9.140625" style="1"/>
    <col min="10250" max="10250" width="20" style="1" customWidth="1"/>
    <col min="10251" max="10251" width="14.85546875" style="1" customWidth="1"/>
    <col min="10252" max="10252" width="16" style="1" customWidth="1"/>
    <col min="10253" max="10253" width="11" style="1" customWidth="1"/>
    <col min="10254" max="10254" width="11.5703125" style="1" customWidth="1"/>
    <col min="10255" max="10255" width="9.140625" style="1"/>
    <col min="10256" max="10256" width="16.28515625" style="1" customWidth="1"/>
    <col min="10257" max="10505" width="9.140625" style="1"/>
    <col min="10506" max="10506" width="20" style="1" customWidth="1"/>
    <col min="10507" max="10507" width="14.85546875" style="1" customWidth="1"/>
    <col min="10508" max="10508" width="16" style="1" customWidth="1"/>
    <col min="10509" max="10509" width="11" style="1" customWidth="1"/>
    <col min="10510" max="10510" width="11.5703125" style="1" customWidth="1"/>
    <col min="10511" max="10511" width="9.140625" style="1"/>
    <col min="10512" max="10512" width="16.28515625" style="1" customWidth="1"/>
    <col min="10513" max="10761" width="9.140625" style="1"/>
    <col min="10762" max="10762" width="20" style="1" customWidth="1"/>
    <col min="10763" max="10763" width="14.85546875" style="1" customWidth="1"/>
    <col min="10764" max="10764" width="16" style="1" customWidth="1"/>
    <col min="10765" max="10765" width="11" style="1" customWidth="1"/>
    <col min="10766" max="10766" width="11.5703125" style="1" customWidth="1"/>
    <col min="10767" max="10767" width="9.140625" style="1"/>
    <col min="10768" max="10768" width="16.28515625" style="1" customWidth="1"/>
    <col min="10769" max="11017" width="9.140625" style="1"/>
    <col min="11018" max="11018" width="20" style="1" customWidth="1"/>
    <col min="11019" max="11019" width="14.85546875" style="1" customWidth="1"/>
    <col min="11020" max="11020" width="16" style="1" customWidth="1"/>
    <col min="11021" max="11021" width="11" style="1" customWidth="1"/>
    <col min="11022" max="11022" width="11.5703125" style="1" customWidth="1"/>
    <col min="11023" max="11023" width="9.140625" style="1"/>
    <col min="11024" max="11024" width="16.28515625" style="1" customWidth="1"/>
    <col min="11025" max="11273" width="9.140625" style="1"/>
    <col min="11274" max="11274" width="20" style="1" customWidth="1"/>
    <col min="11275" max="11275" width="14.85546875" style="1" customWidth="1"/>
    <col min="11276" max="11276" width="16" style="1" customWidth="1"/>
    <col min="11277" max="11277" width="11" style="1" customWidth="1"/>
    <col min="11278" max="11278" width="11.5703125" style="1" customWidth="1"/>
    <col min="11279" max="11279" width="9.140625" style="1"/>
    <col min="11280" max="11280" width="16.28515625" style="1" customWidth="1"/>
    <col min="11281" max="11529" width="9.140625" style="1"/>
    <col min="11530" max="11530" width="20" style="1" customWidth="1"/>
    <col min="11531" max="11531" width="14.85546875" style="1" customWidth="1"/>
    <col min="11532" max="11532" width="16" style="1" customWidth="1"/>
    <col min="11533" max="11533" width="11" style="1" customWidth="1"/>
    <col min="11534" max="11534" width="11.5703125" style="1" customWidth="1"/>
    <col min="11535" max="11535" width="9.140625" style="1"/>
    <col min="11536" max="11536" width="16.28515625" style="1" customWidth="1"/>
    <col min="11537" max="11785" width="9.140625" style="1"/>
    <col min="11786" max="11786" width="20" style="1" customWidth="1"/>
    <col min="11787" max="11787" width="14.85546875" style="1" customWidth="1"/>
    <col min="11788" max="11788" width="16" style="1" customWidth="1"/>
    <col min="11789" max="11789" width="11" style="1" customWidth="1"/>
    <col min="11790" max="11790" width="11.5703125" style="1" customWidth="1"/>
    <col min="11791" max="11791" width="9.140625" style="1"/>
    <col min="11792" max="11792" width="16.28515625" style="1" customWidth="1"/>
    <col min="11793" max="12041" width="9.140625" style="1"/>
    <col min="12042" max="12042" width="20" style="1" customWidth="1"/>
    <col min="12043" max="12043" width="14.85546875" style="1" customWidth="1"/>
    <col min="12044" max="12044" width="16" style="1" customWidth="1"/>
    <col min="12045" max="12045" width="11" style="1" customWidth="1"/>
    <col min="12046" max="12046" width="11.5703125" style="1" customWidth="1"/>
    <col min="12047" max="12047" width="9.140625" style="1"/>
    <col min="12048" max="12048" width="16.28515625" style="1" customWidth="1"/>
    <col min="12049" max="12297" width="9.140625" style="1"/>
    <col min="12298" max="12298" width="20" style="1" customWidth="1"/>
    <col min="12299" max="12299" width="14.85546875" style="1" customWidth="1"/>
    <col min="12300" max="12300" width="16" style="1" customWidth="1"/>
    <col min="12301" max="12301" width="11" style="1" customWidth="1"/>
    <col min="12302" max="12302" width="11.5703125" style="1" customWidth="1"/>
    <col min="12303" max="12303" width="9.140625" style="1"/>
    <col min="12304" max="12304" width="16.28515625" style="1" customWidth="1"/>
    <col min="12305" max="12553" width="9.140625" style="1"/>
    <col min="12554" max="12554" width="20" style="1" customWidth="1"/>
    <col min="12555" max="12555" width="14.85546875" style="1" customWidth="1"/>
    <col min="12556" max="12556" width="16" style="1" customWidth="1"/>
    <col min="12557" max="12557" width="11" style="1" customWidth="1"/>
    <col min="12558" max="12558" width="11.5703125" style="1" customWidth="1"/>
    <col min="12559" max="12559" width="9.140625" style="1"/>
    <col min="12560" max="12560" width="16.28515625" style="1" customWidth="1"/>
    <col min="12561" max="12809" width="9.140625" style="1"/>
    <col min="12810" max="12810" width="20" style="1" customWidth="1"/>
    <col min="12811" max="12811" width="14.85546875" style="1" customWidth="1"/>
    <col min="12812" max="12812" width="16" style="1" customWidth="1"/>
    <col min="12813" max="12813" width="11" style="1" customWidth="1"/>
    <col min="12814" max="12814" width="11.5703125" style="1" customWidth="1"/>
    <col min="12815" max="12815" width="9.140625" style="1"/>
    <col min="12816" max="12816" width="16.28515625" style="1" customWidth="1"/>
    <col min="12817" max="13065" width="9.140625" style="1"/>
    <col min="13066" max="13066" width="20" style="1" customWidth="1"/>
    <col min="13067" max="13067" width="14.85546875" style="1" customWidth="1"/>
    <col min="13068" max="13068" width="16" style="1" customWidth="1"/>
    <col min="13069" max="13069" width="11" style="1" customWidth="1"/>
    <col min="13070" max="13070" width="11.5703125" style="1" customWidth="1"/>
    <col min="13071" max="13071" width="9.140625" style="1"/>
    <col min="13072" max="13072" width="16.28515625" style="1" customWidth="1"/>
    <col min="13073" max="13321" width="9.140625" style="1"/>
    <col min="13322" max="13322" width="20" style="1" customWidth="1"/>
    <col min="13323" max="13323" width="14.85546875" style="1" customWidth="1"/>
    <col min="13324" max="13324" width="16" style="1" customWidth="1"/>
    <col min="13325" max="13325" width="11" style="1" customWidth="1"/>
    <col min="13326" max="13326" width="11.5703125" style="1" customWidth="1"/>
    <col min="13327" max="13327" width="9.140625" style="1"/>
    <col min="13328" max="13328" width="16.28515625" style="1" customWidth="1"/>
    <col min="13329" max="13577" width="9.140625" style="1"/>
    <col min="13578" max="13578" width="20" style="1" customWidth="1"/>
    <col min="13579" max="13579" width="14.85546875" style="1" customWidth="1"/>
    <col min="13580" max="13580" width="16" style="1" customWidth="1"/>
    <col min="13581" max="13581" width="11" style="1" customWidth="1"/>
    <col min="13582" max="13582" width="11.5703125" style="1" customWidth="1"/>
    <col min="13583" max="13583" width="9.140625" style="1"/>
    <col min="13584" max="13584" width="16.28515625" style="1" customWidth="1"/>
    <col min="13585" max="13833" width="9.140625" style="1"/>
    <col min="13834" max="13834" width="20" style="1" customWidth="1"/>
    <col min="13835" max="13835" width="14.85546875" style="1" customWidth="1"/>
    <col min="13836" max="13836" width="16" style="1" customWidth="1"/>
    <col min="13837" max="13837" width="11" style="1" customWidth="1"/>
    <col min="13838" max="13838" width="11.5703125" style="1" customWidth="1"/>
    <col min="13839" max="13839" width="9.140625" style="1"/>
    <col min="13840" max="13840" width="16.28515625" style="1" customWidth="1"/>
    <col min="13841" max="14089" width="9.140625" style="1"/>
    <col min="14090" max="14090" width="20" style="1" customWidth="1"/>
    <col min="14091" max="14091" width="14.85546875" style="1" customWidth="1"/>
    <col min="14092" max="14092" width="16" style="1" customWidth="1"/>
    <col min="14093" max="14093" width="11" style="1" customWidth="1"/>
    <col min="14094" max="14094" width="11.5703125" style="1" customWidth="1"/>
    <col min="14095" max="14095" width="9.140625" style="1"/>
    <col min="14096" max="14096" width="16.28515625" style="1" customWidth="1"/>
    <col min="14097" max="14345" width="9.140625" style="1"/>
    <col min="14346" max="14346" width="20" style="1" customWidth="1"/>
    <col min="14347" max="14347" width="14.85546875" style="1" customWidth="1"/>
    <col min="14348" max="14348" width="16" style="1" customWidth="1"/>
    <col min="14349" max="14349" width="11" style="1" customWidth="1"/>
    <col min="14350" max="14350" width="11.5703125" style="1" customWidth="1"/>
    <col min="14351" max="14351" width="9.140625" style="1"/>
    <col min="14352" max="14352" width="16.28515625" style="1" customWidth="1"/>
    <col min="14353" max="14601" width="9.140625" style="1"/>
    <col min="14602" max="14602" width="20" style="1" customWidth="1"/>
    <col min="14603" max="14603" width="14.85546875" style="1" customWidth="1"/>
    <col min="14604" max="14604" width="16" style="1" customWidth="1"/>
    <col min="14605" max="14605" width="11" style="1" customWidth="1"/>
    <col min="14606" max="14606" width="11.5703125" style="1" customWidth="1"/>
    <col min="14607" max="14607" width="9.140625" style="1"/>
    <col min="14608" max="14608" width="16.28515625" style="1" customWidth="1"/>
    <col min="14609" max="14857" width="9.140625" style="1"/>
    <col min="14858" max="14858" width="20" style="1" customWidth="1"/>
    <col min="14859" max="14859" width="14.85546875" style="1" customWidth="1"/>
    <col min="14860" max="14860" width="16" style="1" customWidth="1"/>
    <col min="14861" max="14861" width="11" style="1" customWidth="1"/>
    <col min="14862" max="14862" width="11.5703125" style="1" customWidth="1"/>
    <col min="14863" max="14863" width="9.140625" style="1"/>
    <col min="14864" max="14864" width="16.28515625" style="1" customWidth="1"/>
    <col min="14865" max="15113" width="9.140625" style="1"/>
    <col min="15114" max="15114" width="20" style="1" customWidth="1"/>
    <col min="15115" max="15115" width="14.85546875" style="1" customWidth="1"/>
    <col min="15116" max="15116" width="16" style="1" customWidth="1"/>
    <col min="15117" max="15117" width="11" style="1" customWidth="1"/>
    <col min="15118" max="15118" width="11.5703125" style="1" customWidth="1"/>
    <col min="15119" max="15119" width="9.140625" style="1"/>
    <col min="15120" max="15120" width="16.28515625" style="1" customWidth="1"/>
    <col min="15121" max="15369" width="9.140625" style="1"/>
    <col min="15370" max="15370" width="20" style="1" customWidth="1"/>
    <col min="15371" max="15371" width="14.85546875" style="1" customWidth="1"/>
    <col min="15372" max="15372" width="16" style="1" customWidth="1"/>
    <col min="15373" max="15373" width="11" style="1" customWidth="1"/>
    <col min="15374" max="15374" width="11.5703125" style="1" customWidth="1"/>
    <col min="15375" max="15375" width="9.140625" style="1"/>
    <col min="15376" max="15376" width="16.28515625" style="1" customWidth="1"/>
    <col min="15377" max="15625" width="9.140625" style="1"/>
    <col min="15626" max="15626" width="20" style="1" customWidth="1"/>
    <col min="15627" max="15627" width="14.85546875" style="1" customWidth="1"/>
    <col min="15628" max="15628" width="16" style="1" customWidth="1"/>
    <col min="15629" max="15629" width="11" style="1" customWidth="1"/>
    <col min="15630" max="15630" width="11.5703125" style="1" customWidth="1"/>
    <col min="15631" max="15631" width="9.140625" style="1"/>
    <col min="15632" max="15632" width="16.28515625" style="1" customWidth="1"/>
    <col min="15633" max="15881" width="9.140625" style="1"/>
    <col min="15882" max="15882" width="20" style="1" customWidth="1"/>
    <col min="15883" max="15883" width="14.85546875" style="1" customWidth="1"/>
    <col min="15884" max="15884" width="16" style="1" customWidth="1"/>
    <col min="15885" max="15885" width="11" style="1" customWidth="1"/>
    <col min="15886" max="15886" width="11.5703125" style="1" customWidth="1"/>
    <col min="15887" max="15887" width="9.140625" style="1"/>
    <col min="15888" max="15888" width="16.28515625" style="1" customWidth="1"/>
    <col min="15889" max="16137" width="9.140625" style="1"/>
    <col min="16138" max="16138" width="20" style="1" customWidth="1"/>
    <col min="16139" max="16139" width="14.85546875" style="1" customWidth="1"/>
    <col min="16140" max="16140" width="16" style="1" customWidth="1"/>
    <col min="16141" max="16141" width="11" style="1" customWidth="1"/>
    <col min="16142" max="16142" width="11.5703125" style="1" customWidth="1"/>
    <col min="16143" max="16143" width="9.140625" style="1"/>
    <col min="16144" max="16144" width="16.28515625" style="1" customWidth="1"/>
    <col min="16145" max="16384" width="9.140625" style="1"/>
  </cols>
  <sheetData>
    <row r="1" spans="1:26">
      <c r="A1" s="10"/>
      <c r="B1" s="10"/>
      <c r="C1" s="10"/>
      <c r="D1" s="10"/>
      <c r="E1" s="10"/>
      <c r="F1" s="10"/>
      <c r="G1" s="10"/>
      <c r="H1" s="10"/>
      <c r="I1" s="10"/>
      <c r="J1" s="10"/>
      <c r="K1" s="10"/>
      <c r="L1" s="10"/>
      <c r="M1" s="10"/>
      <c r="N1" s="399"/>
      <c r="O1" s="10"/>
      <c r="P1" s="10"/>
      <c r="Q1" s="10"/>
      <c r="R1" s="10"/>
      <c r="S1" s="10"/>
      <c r="T1" s="10"/>
      <c r="U1" s="10"/>
      <c r="V1" s="10"/>
      <c r="W1" s="10"/>
      <c r="X1" s="10"/>
      <c r="Y1" s="10"/>
      <c r="Z1" s="10"/>
    </row>
    <row r="2" spans="1:26">
      <c r="A2" s="10"/>
      <c r="B2" s="645" t="s">
        <v>512</v>
      </c>
      <c r="C2" s="646"/>
      <c r="D2" s="646"/>
      <c r="E2" s="646"/>
      <c r="F2" s="646"/>
      <c r="G2" s="646"/>
      <c r="H2" s="646"/>
      <c r="I2" s="646"/>
      <c r="J2" s="646"/>
      <c r="K2" s="646"/>
      <c r="L2" s="646"/>
      <c r="M2" s="647"/>
      <c r="N2" s="400"/>
      <c r="O2" s="10"/>
      <c r="P2" s="10"/>
      <c r="Q2" s="10"/>
      <c r="R2" s="10"/>
      <c r="S2" s="10"/>
      <c r="T2" s="10"/>
      <c r="U2" s="10"/>
      <c r="V2" s="10"/>
      <c r="W2" s="10"/>
      <c r="X2" s="10"/>
      <c r="Y2" s="10"/>
      <c r="Z2" s="10"/>
    </row>
    <row r="3" spans="1:26">
      <c r="A3" s="10"/>
      <c r="B3" s="401"/>
      <c r="C3" s="401"/>
      <c r="D3" s="401"/>
      <c r="E3" s="401"/>
      <c r="F3" s="401"/>
      <c r="G3" s="401"/>
      <c r="H3" s="401"/>
      <c r="I3" s="401"/>
      <c r="J3" s="401"/>
      <c r="K3" s="401"/>
      <c r="L3" s="401"/>
      <c r="M3" s="401"/>
      <c r="N3" s="400"/>
      <c r="O3" s="10"/>
      <c r="P3" s="10"/>
      <c r="Q3" s="10"/>
      <c r="R3" s="10"/>
      <c r="S3" s="10"/>
      <c r="T3" s="10"/>
      <c r="U3" s="10"/>
      <c r="V3" s="10"/>
      <c r="W3" s="10"/>
      <c r="X3" s="10"/>
      <c r="Y3" s="10"/>
      <c r="Z3" s="10"/>
    </row>
    <row r="4" spans="1:26">
      <c r="A4" s="10"/>
      <c r="B4" s="645" t="s">
        <v>513</v>
      </c>
      <c r="C4" s="646"/>
      <c r="D4" s="646"/>
      <c r="E4" s="646"/>
      <c r="F4" s="646"/>
      <c r="G4" s="646"/>
      <c r="H4" s="646"/>
      <c r="I4" s="646"/>
      <c r="J4" s="338" t="s">
        <v>514</v>
      </c>
      <c r="K4" s="338" t="s">
        <v>515</v>
      </c>
      <c r="L4" s="338" t="s">
        <v>516</v>
      </c>
      <c r="M4" s="336" t="s">
        <v>328</v>
      </c>
      <c r="N4" s="338" t="s">
        <v>517</v>
      </c>
      <c r="O4" s="10"/>
      <c r="P4" s="10"/>
      <c r="Q4" s="10"/>
      <c r="R4" s="10"/>
      <c r="S4" s="10"/>
      <c r="T4" s="10"/>
      <c r="U4" s="10"/>
      <c r="V4" s="10"/>
      <c r="W4" s="10"/>
      <c r="X4" s="10"/>
      <c r="Y4" s="10"/>
      <c r="Z4" s="10"/>
    </row>
    <row r="5" spans="1:26">
      <c r="A5" s="10"/>
      <c r="B5" s="402" t="s">
        <v>518</v>
      </c>
      <c r="C5" s="403"/>
      <c r="D5" s="403"/>
      <c r="E5" s="403"/>
      <c r="F5" s="403"/>
      <c r="G5" s="403"/>
      <c r="H5" s="403"/>
      <c r="I5" s="403"/>
      <c r="J5" s="403"/>
      <c r="K5" s="403"/>
      <c r="L5" s="403"/>
      <c r="M5" s="403"/>
      <c r="N5" s="404"/>
      <c r="O5" s="10"/>
      <c r="P5" s="10"/>
      <c r="Q5" s="10"/>
      <c r="R5" s="10"/>
      <c r="S5" s="10"/>
      <c r="T5" s="10"/>
      <c r="U5" s="10"/>
      <c r="V5" s="10"/>
      <c r="W5" s="10"/>
      <c r="X5" s="10"/>
      <c r="Y5" s="10"/>
      <c r="Z5" s="10"/>
    </row>
    <row r="6" spans="1:26">
      <c r="A6" s="10"/>
      <c r="B6" s="638" t="s">
        <v>519</v>
      </c>
      <c r="C6" s="639"/>
      <c r="D6" s="639"/>
      <c r="E6" s="639"/>
      <c r="F6" s="639"/>
      <c r="G6" s="639"/>
      <c r="H6" s="639"/>
      <c r="I6" s="639"/>
      <c r="J6" s="405">
        <f>'2.1. Custo Variável'!E3</f>
        <v>1289144.1599999999</v>
      </c>
      <c r="K6" s="405">
        <f>J6/'1.2. KM programada'!E10</f>
        <v>2.5980333736396615</v>
      </c>
      <c r="L6" s="405">
        <f>J6/SUM('1.3 Frota Total'!$C$19:$F$25)</f>
        <v>92081.725714285712</v>
      </c>
      <c r="M6" s="406">
        <f t="shared" ref="M6:M11" si="0">J6/$J$12</f>
        <v>0.57127552390914937</v>
      </c>
      <c r="N6" s="407">
        <f t="shared" ref="N6:N12" si="1">J6/$J$64</f>
        <v>0.17989584446304399</v>
      </c>
      <c r="O6" s="10"/>
      <c r="P6" s="10"/>
      <c r="Q6" s="10"/>
      <c r="R6" s="10"/>
      <c r="S6" s="10"/>
      <c r="T6" s="10"/>
      <c r="U6" s="10"/>
      <c r="V6" s="10"/>
      <c r="W6" s="10"/>
      <c r="X6" s="10"/>
      <c r="Y6" s="10"/>
      <c r="Z6" s="10"/>
    </row>
    <row r="7" spans="1:26">
      <c r="A7" s="10"/>
      <c r="B7" s="638" t="s">
        <v>520</v>
      </c>
      <c r="C7" s="639"/>
      <c r="D7" s="639"/>
      <c r="E7" s="639"/>
      <c r="F7" s="639"/>
      <c r="G7" s="639"/>
      <c r="H7" s="639"/>
      <c r="I7" s="639"/>
      <c r="J7" s="405">
        <f>'2.1. Custo Variável'!E4</f>
        <v>5346.2159999999994</v>
      </c>
      <c r="K7" s="405">
        <f>J7/'1.2. KM programada'!E10</f>
        <v>1.0774316807738814E-2</v>
      </c>
      <c r="L7" s="405">
        <f>J7/SUM('1.3 Frota Total'!$C$19:$F$25)</f>
        <v>381.8725714285714</v>
      </c>
      <c r="M7" s="406">
        <f t="shared" si="0"/>
        <v>2.3691394966498368E-3</v>
      </c>
      <c r="N7" s="407">
        <f t="shared" si="1"/>
        <v>7.4604692930683341E-4</v>
      </c>
      <c r="O7" s="10"/>
      <c r="P7" s="10"/>
      <c r="Q7" s="10"/>
      <c r="R7" s="10"/>
      <c r="S7" s="10"/>
      <c r="T7" s="10"/>
      <c r="U7" s="10"/>
      <c r="V7" s="10"/>
      <c r="W7" s="10"/>
      <c r="X7" s="10"/>
      <c r="Y7" s="10"/>
      <c r="Z7" s="10"/>
    </row>
    <row r="8" spans="1:26">
      <c r="A8" s="10"/>
      <c r="B8" s="638" t="s">
        <v>521</v>
      </c>
      <c r="C8" s="639"/>
      <c r="D8" s="639"/>
      <c r="E8" s="639"/>
      <c r="F8" s="639"/>
      <c r="G8" s="639"/>
      <c r="H8" s="639"/>
      <c r="I8" s="639"/>
      <c r="J8" s="405">
        <f>'2.1. Custo Variável'!E5</f>
        <v>55983.960000000006</v>
      </c>
      <c r="K8" s="405">
        <f>J8/'1.2. KM programada'!E10</f>
        <v>0.11282539298669893</v>
      </c>
      <c r="L8" s="405">
        <f>J8/SUM('1.3 Frota Total'!$C$19:$F$25)</f>
        <v>3998.8542857142861</v>
      </c>
      <c r="M8" s="406">
        <f t="shared" si="0"/>
        <v>2.4808913596993581E-2</v>
      </c>
      <c r="N8" s="407">
        <f t="shared" si="1"/>
        <v>7.812378221986653E-3</v>
      </c>
      <c r="O8" s="10"/>
      <c r="P8" s="10"/>
      <c r="Q8" s="10"/>
      <c r="R8" s="10"/>
      <c r="S8" s="637"/>
      <c r="T8" s="637"/>
      <c r="U8" s="10"/>
      <c r="V8" s="10"/>
      <c r="W8" s="10"/>
      <c r="X8" s="10"/>
      <c r="Y8" s="10"/>
      <c r="Z8" s="10"/>
    </row>
    <row r="9" spans="1:26">
      <c r="A9" s="10"/>
      <c r="B9" s="638" t="s">
        <v>522</v>
      </c>
      <c r="C9" s="639"/>
      <c r="D9" s="639"/>
      <c r="E9" s="639"/>
      <c r="F9" s="639"/>
      <c r="G9" s="639"/>
      <c r="H9" s="639"/>
      <c r="I9" s="639"/>
      <c r="J9" s="405">
        <f>'2.1. Custo Variável'!E6</f>
        <v>147801.86809411764</v>
      </c>
      <c r="K9" s="405">
        <f>J9/'1.2. KM programada'!E10</f>
        <v>0.2978675294117647</v>
      </c>
      <c r="L9" s="405">
        <f>J9/SUM('1.3 Frota Total'!$C$19:$F$25)</f>
        <v>10557.276292436974</v>
      </c>
      <c r="M9" s="406">
        <f t="shared" si="0"/>
        <v>6.549739916613985E-2</v>
      </c>
      <c r="N9" s="407">
        <f t="shared" si="1"/>
        <v>2.0625266513255375E-2</v>
      </c>
      <c r="O9" s="10"/>
      <c r="P9" s="10"/>
      <c r="Q9" s="10"/>
      <c r="R9" s="10"/>
      <c r="S9" s="10"/>
      <c r="T9" s="10"/>
      <c r="U9" s="10"/>
      <c r="V9" s="10"/>
      <c r="W9" s="10"/>
      <c r="X9" s="10"/>
      <c r="Y9" s="10"/>
      <c r="Z9" s="10"/>
    </row>
    <row r="10" spans="1:26">
      <c r="A10" s="10"/>
      <c r="B10" s="638" t="s">
        <v>523</v>
      </c>
      <c r="C10" s="639"/>
      <c r="D10" s="639"/>
      <c r="E10" s="639"/>
      <c r="F10" s="639"/>
      <c r="G10" s="639"/>
      <c r="H10" s="639"/>
      <c r="I10" s="639"/>
      <c r="J10" s="405">
        <f>'2.1. Custo Variável'!E7</f>
        <v>659417.80000000005</v>
      </c>
      <c r="K10" s="405">
        <f>J10/'1.2. KM programada'!E10</f>
        <v>1.3289355098750504</v>
      </c>
      <c r="L10" s="405">
        <f>J10/SUM('1.3 Frota Total'!$C$19:$F$25)</f>
        <v>47101.271428571432</v>
      </c>
      <c r="M10" s="406">
        <f t="shared" si="0"/>
        <v>0.29221654246179785</v>
      </c>
      <c r="N10" s="407">
        <f t="shared" si="1"/>
        <v>9.2019593824916104E-2</v>
      </c>
      <c r="O10" s="10"/>
      <c r="P10" s="10"/>
      <c r="Q10" s="10"/>
      <c r="R10" s="10"/>
      <c r="S10" s="10"/>
      <c r="T10" s="10"/>
      <c r="U10" s="10"/>
      <c r="V10" s="10"/>
      <c r="W10" s="10"/>
      <c r="X10" s="10"/>
      <c r="Y10" s="10"/>
      <c r="Z10" s="10"/>
    </row>
    <row r="11" spans="1:26">
      <c r="A11" s="10"/>
      <c r="B11" s="640" t="s">
        <v>524</v>
      </c>
      <c r="C11" s="641"/>
      <c r="D11" s="641"/>
      <c r="E11" s="641"/>
      <c r="F11" s="641"/>
      <c r="G11" s="641"/>
      <c r="H11" s="641"/>
      <c r="I11" s="641"/>
      <c r="J11" s="408">
        <f>'2.1. Custo Variável'!E8</f>
        <v>98912.67</v>
      </c>
      <c r="K11" s="405">
        <f>J11/'1.2. KM programada'!E10</f>
        <v>0.19934032648125755</v>
      </c>
      <c r="L11" s="408">
        <f>J11/SUM('1.3 Frota Total'!$C$19:$F$25)</f>
        <v>7065.1907142857144</v>
      </c>
      <c r="M11" s="409">
        <f t="shared" si="0"/>
        <v>4.3832481369269677E-2</v>
      </c>
      <c r="N11" s="407">
        <f t="shared" si="1"/>
        <v>1.3802939073737414E-2</v>
      </c>
      <c r="O11" s="10"/>
      <c r="P11" s="10"/>
      <c r="Q11" s="10"/>
      <c r="R11" s="10"/>
      <c r="S11" s="10"/>
      <c r="T11" s="10"/>
      <c r="U11" s="10"/>
      <c r="V11" s="10"/>
      <c r="W11" s="10"/>
      <c r="X11" s="10"/>
      <c r="Y11" s="10"/>
      <c r="Z11" s="10"/>
    </row>
    <row r="12" spans="1:26">
      <c r="A12" s="10"/>
      <c r="B12" s="642" t="s">
        <v>525</v>
      </c>
      <c r="C12" s="643"/>
      <c r="D12" s="643"/>
      <c r="E12" s="643"/>
      <c r="F12" s="643"/>
      <c r="G12" s="643"/>
      <c r="H12" s="643"/>
      <c r="I12" s="644"/>
      <c r="J12" s="410">
        <f>SUM(J6:J11)</f>
        <v>2256606.6740941172</v>
      </c>
      <c r="K12" s="410">
        <f>SUM(K6:K11)</f>
        <v>4.5477764492021722</v>
      </c>
      <c r="L12" s="410">
        <f>SUM(L6:L11)</f>
        <v>161186.19100672269</v>
      </c>
      <c r="M12" s="411">
        <f>SUM(M6:M11)</f>
        <v>1.0000000000000002</v>
      </c>
      <c r="N12" s="407">
        <f t="shared" si="1"/>
        <v>0.31490206902624629</v>
      </c>
      <c r="O12" s="10"/>
      <c r="P12" s="10"/>
      <c r="Q12" s="10"/>
      <c r="R12" s="10"/>
      <c r="S12" s="10"/>
      <c r="T12" s="10"/>
      <c r="U12" s="10"/>
      <c r="V12" s="10"/>
      <c r="W12" s="10"/>
      <c r="X12" s="10"/>
      <c r="Y12" s="10"/>
      <c r="Z12" s="10"/>
    </row>
    <row r="13" spans="1:26">
      <c r="A13" s="10"/>
      <c r="B13" s="412" t="s">
        <v>526</v>
      </c>
      <c r="C13" s="413"/>
      <c r="D13" s="413"/>
      <c r="E13" s="413"/>
      <c r="F13" s="413"/>
      <c r="G13" s="413"/>
      <c r="H13" s="413"/>
      <c r="I13" s="413"/>
      <c r="J13" s="413"/>
      <c r="K13" s="413"/>
      <c r="L13" s="413"/>
      <c r="M13" s="413"/>
      <c r="N13" s="404"/>
      <c r="O13" s="10"/>
      <c r="P13" s="10"/>
      <c r="Q13" s="10"/>
      <c r="R13" s="10"/>
      <c r="S13" s="10"/>
      <c r="T13" s="10"/>
      <c r="U13" s="10"/>
      <c r="V13" s="10"/>
      <c r="W13" s="10"/>
      <c r="X13" s="10"/>
      <c r="Y13" s="10"/>
      <c r="Z13" s="10"/>
    </row>
    <row r="14" spans="1:26">
      <c r="A14" s="10"/>
      <c r="B14" s="414" t="s">
        <v>527</v>
      </c>
      <c r="C14" s="415"/>
      <c r="D14" s="415"/>
      <c r="E14" s="415"/>
      <c r="F14" s="415"/>
      <c r="G14" s="415"/>
      <c r="H14" s="415"/>
      <c r="I14" s="415"/>
      <c r="J14" s="415"/>
      <c r="K14" s="415"/>
      <c r="L14" s="415"/>
      <c r="M14" s="415"/>
      <c r="N14" s="404"/>
      <c r="O14" s="10"/>
      <c r="P14" s="10"/>
      <c r="Q14" s="10"/>
      <c r="R14" s="10"/>
      <c r="S14" s="10"/>
      <c r="T14" s="10"/>
      <c r="U14" s="10"/>
      <c r="V14" s="10"/>
      <c r="W14" s="10"/>
      <c r="X14" s="10"/>
      <c r="Y14" s="10"/>
      <c r="Z14" s="10"/>
    </row>
    <row r="15" spans="1:26">
      <c r="A15" s="10"/>
      <c r="B15" s="631" t="s">
        <v>528</v>
      </c>
      <c r="C15" s="632"/>
      <c r="D15" s="632"/>
      <c r="E15" s="632"/>
      <c r="F15" s="632"/>
      <c r="G15" s="632"/>
      <c r="H15" s="632"/>
      <c r="I15" s="632"/>
      <c r="J15" s="418">
        <f>'2.2 Custo Fixo'!H19</f>
        <v>1460379.2797440002</v>
      </c>
      <c r="K15" s="418">
        <f>J15/'1.2. KM programada'!E10</f>
        <v>2.9431263195163244</v>
      </c>
      <c r="L15" s="418">
        <f>J15/SUM('1.3 Frota Total'!$C$19:$F$25)</f>
        <v>104312.80569600001</v>
      </c>
      <c r="M15" s="419">
        <f>J15/$J$46</f>
        <v>0.44907905164426304</v>
      </c>
      <c r="N15" s="407">
        <f>J15/$J$64</f>
        <v>0.20379114447982208</v>
      </c>
      <c r="O15" s="10"/>
      <c r="P15" s="10"/>
      <c r="Q15" s="10"/>
      <c r="R15" s="10"/>
      <c r="S15" s="10"/>
      <c r="T15" s="10"/>
      <c r="U15" s="10"/>
      <c r="V15" s="10"/>
      <c r="W15" s="10"/>
      <c r="X15" s="10"/>
      <c r="Y15" s="10"/>
      <c r="Z15" s="10"/>
    </row>
    <row r="16" spans="1:26">
      <c r="A16" s="10"/>
      <c r="B16" s="631" t="s">
        <v>529</v>
      </c>
      <c r="C16" s="632"/>
      <c r="D16" s="632"/>
      <c r="E16" s="632"/>
      <c r="F16" s="632"/>
      <c r="G16" s="632"/>
      <c r="H16" s="632"/>
      <c r="I16" s="632"/>
      <c r="J16" s="418">
        <f>'2.2 Custo Fixo'!H20</f>
        <v>936541.23209982726</v>
      </c>
      <c r="K16" s="418">
        <f>J16/'1.2. KM programada'!E10</f>
        <v>1.8874269087058186</v>
      </c>
      <c r="L16" s="418">
        <f>J16/SUM('1.3 Frota Total'!$C$19:$F$25)</f>
        <v>66895.802292844804</v>
      </c>
      <c r="M16" s="419">
        <f>J16/$J$46</f>
        <v>0.2879943958194659</v>
      </c>
      <c r="N16" s="407">
        <f>J16/$J$64</f>
        <v>0.13069126095490988</v>
      </c>
      <c r="O16" s="10"/>
      <c r="P16" s="10"/>
      <c r="Q16" s="10"/>
      <c r="R16" s="10"/>
      <c r="S16" s="10"/>
      <c r="T16" s="10"/>
      <c r="U16" s="10"/>
      <c r="V16" s="10"/>
      <c r="W16" s="10"/>
      <c r="X16" s="10"/>
      <c r="Y16" s="10"/>
      <c r="Z16" s="10"/>
    </row>
    <row r="17" spans="1:26" ht="23.25" customHeight="1">
      <c r="A17" s="10"/>
      <c r="B17" s="633" t="s">
        <v>530</v>
      </c>
      <c r="C17" s="634"/>
      <c r="D17" s="634"/>
      <c r="E17" s="634"/>
      <c r="F17" s="634"/>
      <c r="G17" s="634"/>
      <c r="H17" s="634"/>
      <c r="I17" s="634"/>
      <c r="J17" s="421">
        <f>SUM(J15:J16)</f>
        <v>2396920.5118438276</v>
      </c>
      <c r="K17" s="421">
        <f>SUM(K15:K16)</f>
        <v>4.8305532282221435</v>
      </c>
      <c r="L17" s="421">
        <f>SUM(L15:L16)</f>
        <v>171208.6079888448</v>
      </c>
      <c r="M17" s="422">
        <f>SUM(M15:M16)</f>
        <v>0.73707344746372894</v>
      </c>
      <c r="N17" s="407">
        <f>J17/$J$64</f>
        <v>0.33448240543473196</v>
      </c>
      <c r="O17" s="10"/>
      <c r="P17" s="10"/>
      <c r="Q17" s="10"/>
      <c r="R17" s="10"/>
      <c r="S17" s="10"/>
      <c r="T17" s="10"/>
      <c r="U17" s="10"/>
      <c r="V17" s="10"/>
      <c r="W17" s="10"/>
      <c r="X17" s="10"/>
      <c r="Y17" s="10"/>
      <c r="Z17" s="10"/>
    </row>
    <row r="18" spans="1:26">
      <c r="A18" s="10"/>
      <c r="B18" s="414" t="s">
        <v>531</v>
      </c>
      <c r="C18" s="415"/>
      <c r="D18" s="415"/>
      <c r="E18" s="415"/>
      <c r="F18" s="415"/>
      <c r="G18" s="415"/>
      <c r="H18" s="415"/>
      <c r="I18" s="415"/>
      <c r="J18" s="418"/>
      <c r="K18" s="418"/>
      <c r="L18" s="418"/>
      <c r="M18" s="419"/>
      <c r="N18" s="404"/>
      <c r="O18" s="10"/>
      <c r="P18" s="10"/>
      <c r="Q18" s="10"/>
      <c r="R18" s="10"/>
      <c r="S18" s="10"/>
      <c r="T18" s="10"/>
      <c r="U18" s="10"/>
      <c r="V18" s="10"/>
      <c r="W18" s="10"/>
      <c r="X18" s="10"/>
      <c r="Y18" s="10"/>
      <c r="Z18" s="10"/>
    </row>
    <row r="19" spans="1:26">
      <c r="A19" s="10"/>
      <c r="B19" s="631" t="s">
        <v>532</v>
      </c>
      <c r="C19" s="632"/>
      <c r="D19" s="632"/>
      <c r="E19" s="632"/>
      <c r="F19" s="632"/>
      <c r="G19" s="632"/>
      <c r="H19" s="632"/>
      <c r="I19" s="632"/>
      <c r="J19" s="418">
        <f>'2.2 Custo Fixo'!H23</f>
        <v>60000</v>
      </c>
      <c r="K19" s="418">
        <f>J19/'1.2. KM programada'!E10</f>
        <v>0.12091898428053205</v>
      </c>
      <c r="L19" s="418">
        <f>J19/SUM('1.3 Frota Total'!$C$19:$F$25)</f>
        <v>4285.7142857142853</v>
      </c>
      <c r="M19" s="419">
        <f>J19/$J$46</f>
        <v>1.8450510406706887E-2</v>
      </c>
      <c r="N19" s="407">
        <f t="shared" ref="N19:N24" si="2">J19/$J$64</f>
        <v>8.3728034479732972E-3</v>
      </c>
      <c r="O19" s="10"/>
      <c r="P19" s="10"/>
      <c r="Q19" s="10"/>
      <c r="R19" s="10"/>
      <c r="S19" s="10"/>
      <c r="T19" s="10"/>
      <c r="U19" s="10"/>
      <c r="V19" s="10"/>
      <c r="W19" s="10"/>
      <c r="X19" s="10"/>
      <c r="Y19" s="10"/>
      <c r="Z19" s="10"/>
    </row>
    <row r="20" spans="1:26">
      <c r="A20" s="10"/>
      <c r="B20" s="631" t="s">
        <v>533</v>
      </c>
      <c r="C20" s="632"/>
      <c r="D20" s="632"/>
      <c r="E20" s="632"/>
      <c r="F20" s="632"/>
      <c r="G20" s="632"/>
      <c r="H20" s="632"/>
      <c r="I20" s="632"/>
      <c r="J20" s="418">
        <f>'2.2 Custo Fixo'!H24</f>
        <v>1260</v>
      </c>
      <c r="K20" s="418">
        <f>J20/'1.2. KM programada'!E10</f>
        <v>2.5392986698911731E-3</v>
      </c>
      <c r="L20" s="418">
        <f>J20/SUM('1.3 Frota Total'!$C$19:$F$25)</f>
        <v>90</v>
      </c>
      <c r="M20" s="419">
        <f>J20/$J$46</f>
        <v>3.8746071854084462E-4</v>
      </c>
      <c r="N20" s="407">
        <f t="shared" si="2"/>
        <v>1.7582887240743923E-4</v>
      </c>
      <c r="O20" s="10"/>
      <c r="P20" s="10"/>
      <c r="Q20" s="10"/>
      <c r="R20" s="10"/>
      <c r="S20" s="10"/>
      <c r="T20" s="10"/>
      <c r="U20" s="10"/>
      <c r="V20" s="10"/>
      <c r="W20" s="10"/>
      <c r="X20" s="10"/>
      <c r="Y20" s="10"/>
      <c r="Z20" s="10"/>
    </row>
    <row r="21" spans="1:26">
      <c r="A21" s="10"/>
      <c r="B21" s="631" t="s">
        <v>534</v>
      </c>
      <c r="C21" s="632"/>
      <c r="D21" s="632"/>
      <c r="E21" s="632"/>
      <c r="F21" s="632"/>
      <c r="G21" s="632"/>
      <c r="H21" s="632"/>
      <c r="I21" s="632"/>
      <c r="J21" s="418">
        <f>'2.2 Custo Fixo'!H26</f>
        <v>65941.78</v>
      </c>
      <c r="K21" s="418">
        <f>J21/'1.2. KM programada'!E10</f>
        <v>0.13289355098750505</v>
      </c>
      <c r="L21" s="418">
        <f>J21/SUM('1.3 Frota Total'!$C$19:$F$25)</f>
        <v>4710.1271428571426</v>
      </c>
      <c r="M21" s="419">
        <f>J21/$J$46</f>
        <v>2.0277658302112932E-2</v>
      </c>
      <c r="N21" s="407">
        <f t="shared" si="2"/>
        <v>9.2019593824916087E-3</v>
      </c>
      <c r="O21" s="10"/>
      <c r="P21" s="10"/>
      <c r="Q21" s="10"/>
      <c r="R21" s="10"/>
      <c r="S21" s="10"/>
      <c r="T21" s="10"/>
      <c r="U21" s="10"/>
      <c r="V21" s="10"/>
      <c r="W21" s="10"/>
      <c r="X21" s="10"/>
      <c r="Y21" s="10"/>
      <c r="Z21" s="10"/>
    </row>
    <row r="22" spans="1:26">
      <c r="A22" s="10"/>
      <c r="B22" s="631" t="s">
        <v>535</v>
      </c>
      <c r="C22" s="632"/>
      <c r="D22" s="632"/>
      <c r="E22" s="632"/>
      <c r="F22" s="632"/>
      <c r="G22" s="632"/>
      <c r="H22" s="632"/>
      <c r="I22" s="632"/>
      <c r="J22" s="418">
        <f>'2.2 Custo Fixo'!H25</f>
        <v>24000</v>
      </c>
      <c r="K22" s="418">
        <f>J22/'1.2. KM programada'!E10</f>
        <v>4.8367593712212817E-2</v>
      </c>
      <c r="L22" s="418">
        <f>J22/SUM('1.3 Frota Total'!$C$19:$F$25)</f>
        <v>1714.2857142857142</v>
      </c>
      <c r="M22" s="419">
        <f>J22/$J$46</f>
        <v>7.3802041626827549E-3</v>
      </c>
      <c r="N22" s="407">
        <f t="shared" si="2"/>
        <v>3.3491213791893189E-3</v>
      </c>
      <c r="O22" s="10"/>
      <c r="P22" s="10"/>
      <c r="Q22" s="10"/>
      <c r="R22" s="10"/>
      <c r="S22" s="10"/>
      <c r="T22" s="10"/>
      <c r="U22" s="10"/>
      <c r="V22" s="10"/>
      <c r="W22" s="10"/>
      <c r="X22" s="10"/>
      <c r="Y22" s="10"/>
      <c r="Z22" s="10"/>
    </row>
    <row r="23" spans="1:26">
      <c r="A23" s="10"/>
      <c r="B23" s="631" t="s">
        <v>536</v>
      </c>
      <c r="C23" s="632"/>
      <c r="D23" s="632"/>
      <c r="E23" s="632"/>
      <c r="F23" s="632"/>
      <c r="G23" s="632"/>
      <c r="H23" s="632"/>
      <c r="I23" s="632"/>
      <c r="J23" s="418">
        <f>'2.2 Custo Fixo'!H27</f>
        <v>0</v>
      </c>
      <c r="K23" s="418">
        <f>J23/'1.2. KM programada'!E10</f>
        <v>0</v>
      </c>
      <c r="L23" s="423">
        <f>J23/SUM('1.3 Frota Total'!$C$19:$F$25)</f>
        <v>0</v>
      </c>
      <c r="M23" s="419">
        <f>J23/$J$46</f>
        <v>0</v>
      </c>
      <c r="N23" s="407">
        <f t="shared" si="2"/>
        <v>0</v>
      </c>
      <c r="O23" s="10"/>
      <c r="P23" s="10"/>
      <c r="Q23" s="10"/>
      <c r="R23" s="10"/>
      <c r="S23" s="10"/>
      <c r="T23" s="10"/>
      <c r="U23" s="10"/>
      <c r="V23" s="10"/>
      <c r="W23" s="10"/>
      <c r="X23" s="10"/>
      <c r="Y23" s="10"/>
      <c r="Z23" s="10"/>
    </row>
    <row r="24" spans="1:26" ht="24" customHeight="1">
      <c r="A24" s="10"/>
      <c r="B24" s="633" t="s">
        <v>530</v>
      </c>
      <c r="C24" s="634"/>
      <c r="D24" s="634"/>
      <c r="E24" s="634"/>
      <c r="F24" s="634"/>
      <c r="G24" s="634"/>
      <c r="H24" s="634"/>
      <c r="I24" s="634"/>
      <c r="J24" s="424">
        <f>SUM(J19:J23)</f>
        <v>151201.78</v>
      </c>
      <c r="K24" s="424">
        <f>SUM(K19:K23)</f>
        <v>0.30471942765014109</v>
      </c>
      <c r="L24" s="424">
        <f>SUM(L19:L23)</f>
        <v>10800.127142857142</v>
      </c>
      <c r="M24" s="425">
        <f>SUM(M19:M23)</f>
        <v>4.6495833590043417E-2</v>
      </c>
      <c r="N24" s="407">
        <f t="shared" si="2"/>
        <v>2.1099713082061666E-2</v>
      </c>
      <c r="O24" s="10"/>
      <c r="P24" s="10"/>
      <c r="Q24" s="10"/>
      <c r="R24" s="10"/>
      <c r="S24" s="10"/>
      <c r="T24" s="10"/>
      <c r="U24" s="10"/>
      <c r="V24" s="10"/>
      <c r="W24" s="10"/>
      <c r="X24" s="10"/>
      <c r="Y24" s="10"/>
      <c r="Z24" s="10"/>
    </row>
    <row r="25" spans="1:26">
      <c r="A25" s="10"/>
      <c r="B25" s="414" t="s">
        <v>537</v>
      </c>
      <c r="C25" s="415"/>
      <c r="D25" s="415"/>
      <c r="E25" s="415"/>
      <c r="F25" s="415"/>
      <c r="G25" s="415"/>
      <c r="H25" s="415"/>
      <c r="I25" s="415"/>
      <c r="J25" s="418"/>
      <c r="K25" s="418"/>
      <c r="L25" s="418"/>
      <c r="M25" s="419"/>
      <c r="N25" s="404"/>
      <c r="O25" s="10"/>
      <c r="P25" s="10"/>
      <c r="Q25" s="10"/>
      <c r="R25" s="10"/>
      <c r="S25" s="10"/>
      <c r="T25" s="10"/>
      <c r="U25" s="10"/>
      <c r="V25" s="10"/>
      <c r="W25" s="10"/>
      <c r="X25" s="10"/>
      <c r="Y25" s="10"/>
      <c r="Z25" s="10"/>
    </row>
    <row r="26" spans="1:26">
      <c r="A26" s="10"/>
      <c r="B26" s="631" t="s">
        <v>538</v>
      </c>
      <c r="C26" s="632"/>
      <c r="D26" s="632"/>
      <c r="E26" s="632"/>
      <c r="F26" s="632"/>
      <c r="G26" s="632"/>
      <c r="H26" s="632"/>
      <c r="I26" s="632"/>
      <c r="J26" s="418">
        <f>'2.2 Custo Fixo'!H4</f>
        <v>341520.83413333335</v>
      </c>
      <c r="K26" s="418">
        <f>J26/'1.2. KM programada'!E10</f>
        <v>0.68827253956737877</v>
      </c>
      <c r="L26" s="418">
        <f>J26/SUM('1.3 Frota Total'!$C$19:$F$25)</f>
        <v>24394.345295238098</v>
      </c>
      <c r="M26" s="419">
        <f>J26/$J$46</f>
        <v>0.10502056173807139</v>
      </c>
      <c r="N26" s="407">
        <f>J26/$J$64</f>
        <v>4.7658113626438167E-2</v>
      </c>
      <c r="O26" s="10"/>
      <c r="P26" s="10"/>
      <c r="Q26" s="10"/>
      <c r="R26" s="10"/>
      <c r="S26" s="10"/>
      <c r="T26" s="10"/>
      <c r="U26" s="10"/>
      <c r="V26" s="10"/>
      <c r="W26" s="10"/>
      <c r="X26" s="10"/>
      <c r="Y26" s="10"/>
      <c r="Z26" s="10"/>
    </row>
    <row r="27" spans="1:26">
      <c r="A27" s="10"/>
      <c r="B27" s="631" t="s">
        <v>539</v>
      </c>
      <c r="C27" s="632"/>
      <c r="D27" s="632"/>
      <c r="E27" s="632"/>
      <c r="F27" s="632"/>
      <c r="G27" s="632"/>
      <c r="H27" s="632"/>
      <c r="I27" s="632"/>
      <c r="J27" s="418">
        <f>'2.2 Custo Fixo'!H5</f>
        <v>0</v>
      </c>
      <c r="K27" s="418">
        <f>J27/'1.2. KM programada'!E10</f>
        <v>0</v>
      </c>
      <c r="L27" s="418">
        <f>J27/SUM('1.3 Frota Total'!$C$19:$F$25)</f>
        <v>0</v>
      </c>
      <c r="M27" s="419">
        <f>J27/$J$46</f>
        <v>0</v>
      </c>
      <c r="N27" s="407">
        <f>J27/$J$64</f>
        <v>0</v>
      </c>
      <c r="O27" s="10"/>
      <c r="P27" s="10"/>
      <c r="Q27" s="10"/>
      <c r="R27" s="10"/>
      <c r="S27" s="10"/>
      <c r="T27" s="10"/>
      <c r="U27" s="10"/>
      <c r="V27" s="10"/>
      <c r="W27" s="10"/>
      <c r="X27" s="10"/>
      <c r="Y27" s="10"/>
      <c r="Z27" s="10"/>
    </row>
    <row r="28" spans="1:26">
      <c r="A28" s="10"/>
      <c r="B28" s="631" t="s">
        <v>540</v>
      </c>
      <c r="C28" s="632"/>
      <c r="D28" s="632"/>
      <c r="E28" s="632"/>
      <c r="F28" s="632"/>
      <c r="G28" s="632"/>
      <c r="H28" s="632"/>
      <c r="I28" s="632"/>
      <c r="J28" s="418">
        <f>'2.2 Custo Fixo'!H6</f>
        <v>0</v>
      </c>
      <c r="K28" s="418">
        <f>J28/'1.2. KM programada'!E10</f>
        <v>0</v>
      </c>
      <c r="L28" s="418">
        <f>J28/SUM('1.3 Frota Total'!$C$19:$F$25)</f>
        <v>0</v>
      </c>
      <c r="M28" s="419">
        <f>J28/$J$46</f>
        <v>0</v>
      </c>
      <c r="N28" s="407">
        <f>J28/$J$64</f>
        <v>0</v>
      </c>
      <c r="O28" s="10"/>
      <c r="P28" s="10"/>
      <c r="Q28" s="10"/>
      <c r="R28" s="10"/>
      <c r="S28" s="10"/>
      <c r="T28" s="10"/>
      <c r="U28" s="10"/>
      <c r="V28" s="10"/>
      <c r="W28" s="10"/>
      <c r="X28" s="10"/>
      <c r="Y28" s="10"/>
      <c r="Z28" s="10"/>
    </row>
    <row r="29" spans="1:26">
      <c r="A29" s="10"/>
      <c r="B29" s="631" t="s">
        <v>541</v>
      </c>
      <c r="C29" s="632"/>
      <c r="D29" s="632"/>
      <c r="E29" s="632"/>
      <c r="F29" s="632"/>
      <c r="G29" s="632"/>
      <c r="H29" s="632"/>
      <c r="I29" s="632"/>
      <c r="J29" s="418">
        <f>'2.2 Custo Fixo'!H7</f>
        <v>33668.5</v>
      </c>
      <c r="K29" s="418">
        <f>J29/'1.2. KM programada'!E10</f>
        <v>6.7852680370818222E-2</v>
      </c>
      <c r="L29" s="418">
        <f>J29/SUM('1.3 Frota Total'!$C$19:$F$25)</f>
        <v>2404.8928571428573</v>
      </c>
      <c r="M29" s="419">
        <f>J29/$J$46</f>
        <v>1.035335016047018E-2</v>
      </c>
      <c r="N29" s="407">
        <f>J29/$J$64</f>
        <v>4.6983288814681492E-3</v>
      </c>
      <c r="O29" s="10"/>
      <c r="P29" s="10"/>
      <c r="Q29" s="10"/>
      <c r="R29" s="10"/>
      <c r="S29" s="10"/>
      <c r="T29" s="10"/>
      <c r="U29" s="10"/>
      <c r="V29" s="10"/>
      <c r="W29" s="10"/>
      <c r="X29" s="10"/>
      <c r="Y29" s="10"/>
      <c r="Z29" s="10"/>
    </row>
    <row r="30" spans="1:26">
      <c r="A30" s="10"/>
      <c r="B30" s="631" t="s">
        <v>542</v>
      </c>
      <c r="C30" s="632"/>
      <c r="D30" s="632"/>
      <c r="E30" s="632"/>
      <c r="F30" s="632"/>
      <c r="G30" s="632"/>
      <c r="H30" s="632"/>
      <c r="I30" s="632"/>
      <c r="J30" s="418">
        <f>'2.2 Custo Fixo'!H8</f>
        <v>0</v>
      </c>
      <c r="K30" s="418">
        <f>J30/'1.2. KM programada'!E10</f>
        <v>0</v>
      </c>
      <c r="L30" s="418">
        <f>J30/SUM('1.3 Frota Total'!$C$19:$F$25)</f>
        <v>0</v>
      </c>
      <c r="M30" s="419">
        <f>J30/$J$46</f>
        <v>0</v>
      </c>
      <c r="N30" s="407">
        <f>J30/$J$64</f>
        <v>0</v>
      </c>
      <c r="O30" s="10"/>
      <c r="P30" s="10"/>
      <c r="Q30" s="10"/>
      <c r="R30" s="10"/>
      <c r="S30" s="10"/>
      <c r="T30" s="10"/>
      <c r="U30" s="10"/>
      <c r="V30" s="10"/>
      <c r="W30" s="10"/>
      <c r="X30" s="10"/>
      <c r="Y30" s="10"/>
      <c r="Z30" s="10"/>
    </row>
    <row r="31" spans="1:26" ht="12" customHeight="1">
      <c r="A31" s="10"/>
      <c r="B31" s="416"/>
      <c r="C31" s="417"/>
      <c r="D31" s="417"/>
      <c r="E31" s="417"/>
      <c r="F31" s="417"/>
      <c r="G31" s="417"/>
      <c r="H31" s="417"/>
      <c r="I31" s="417"/>
      <c r="J31" s="418"/>
      <c r="K31" s="418"/>
      <c r="L31" s="418"/>
      <c r="M31" s="419"/>
      <c r="N31" s="404"/>
      <c r="O31" s="10"/>
      <c r="P31" s="10"/>
      <c r="Q31" s="10"/>
      <c r="R31" s="10"/>
      <c r="S31" s="10"/>
      <c r="T31" s="10"/>
      <c r="U31" s="10"/>
      <c r="V31" s="10"/>
      <c r="W31" s="10"/>
      <c r="X31" s="10"/>
      <c r="Y31" s="10"/>
      <c r="Z31" s="10"/>
    </row>
    <row r="32" spans="1:26">
      <c r="A32" s="10"/>
      <c r="B32" s="633" t="s">
        <v>530</v>
      </c>
      <c r="C32" s="634"/>
      <c r="D32" s="634"/>
      <c r="E32" s="634"/>
      <c r="F32" s="634"/>
      <c r="G32" s="634"/>
      <c r="H32" s="634"/>
      <c r="I32" s="634"/>
      <c r="J32" s="426">
        <f>SUM(J26:J30)</f>
        <v>375189.33413333335</v>
      </c>
      <c r="K32" s="426">
        <f>SUM(K26:K30)</f>
        <v>0.75612521993819704</v>
      </c>
      <c r="L32" s="426">
        <f>SUM(L26:L30)</f>
        <v>26799.238152380956</v>
      </c>
      <c r="M32" s="427">
        <f>SUM(M26:M30)</f>
        <v>0.11537391189854157</v>
      </c>
      <c r="N32" s="407">
        <f>J32/$J$64</f>
        <v>5.235644250790631E-2</v>
      </c>
      <c r="O32" s="10"/>
      <c r="P32" s="10"/>
      <c r="Q32" s="10"/>
      <c r="R32" s="10"/>
      <c r="S32" s="10"/>
      <c r="T32" s="10"/>
      <c r="U32" s="10"/>
      <c r="V32" s="10"/>
      <c r="W32" s="10"/>
      <c r="X32" s="10"/>
      <c r="Y32" s="10"/>
      <c r="Z32" s="10"/>
    </row>
    <row r="33" spans="1:26">
      <c r="A33" s="10"/>
      <c r="B33" s="414" t="s">
        <v>543</v>
      </c>
      <c r="C33" s="415"/>
      <c r="D33" s="415"/>
      <c r="E33" s="415"/>
      <c r="F33" s="415"/>
      <c r="G33" s="415"/>
      <c r="H33" s="415"/>
      <c r="I33" s="415"/>
      <c r="J33" s="418"/>
      <c r="K33" s="418"/>
      <c r="L33" s="418"/>
      <c r="M33" s="419"/>
      <c r="N33" s="404"/>
      <c r="O33" s="10"/>
      <c r="P33" s="10"/>
      <c r="Q33" s="10"/>
      <c r="R33" s="10"/>
      <c r="S33" s="10"/>
      <c r="T33" s="10"/>
      <c r="U33" s="10"/>
      <c r="V33" s="10"/>
      <c r="W33" s="10"/>
      <c r="X33" s="10"/>
      <c r="Y33" s="10"/>
      <c r="Z33" s="10"/>
    </row>
    <row r="34" spans="1:26">
      <c r="A34" s="10"/>
      <c r="B34" s="631" t="s">
        <v>544</v>
      </c>
      <c r="C34" s="632"/>
      <c r="D34" s="632"/>
      <c r="E34" s="632"/>
      <c r="F34" s="632"/>
      <c r="G34" s="632"/>
      <c r="H34" s="632"/>
      <c r="I34" s="632"/>
      <c r="J34" s="418">
        <f>'2.2 Custo Fixo'!H11</f>
        <v>311614.47556799999</v>
      </c>
      <c r="K34" s="418">
        <f>J34/'1.2. KM programada'!E10</f>
        <v>0.62800176454655376</v>
      </c>
      <c r="L34" s="418">
        <f>J34/SUM('1.3 Frota Total'!$C$19:$F$25)</f>
        <v>22258.176826285715</v>
      </c>
      <c r="M34" s="419">
        <f t="shared" ref="M34:M39" si="3">J34/$J$46</f>
        <v>9.5824102072464876E-2</v>
      </c>
      <c r="N34" s="407">
        <f t="shared" ref="N34:N40" si="4">J34/$J$64</f>
        <v>4.3484779257902353E-2</v>
      </c>
      <c r="O34" s="10"/>
      <c r="P34" s="10"/>
      <c r="Q34" s="10"/>
      <c r="R34" s="10"/>
      <c r="S34" s="10"/>
      <c r="T34" s="10"/>
      <c r="U34" s="10"/>
      <c r="V34" s="10"/>
      <c r="W34" s="10"/>
      <c r="X34" s="10"/>
      <c r="Y34" s="10"/>
      <c r="Z34" s="10"/>
    </row>
    <row r="35" spans="1:26">
      <c r="A35" s="10"/>
      <c r="B35" s="631" t="s">
        <v>545</v>
      </c>
      <c r="C35" s="632"/>
      <c r="D35" s="632"/>
      <c r="E35" s="632"/>
      <c r="F35" s="632"/>
      <c r="G35" s="632"/>
      <c r="H35" s="632"/>
      <c r="I35" s="632"/>
      <c r="J35" s="418">
        <f>'2.2 Custo Fixo'!H12</f>
        <v>0</v>
      </c>
      <c r="K35" s="418">
        <f>J35/'1.2. KM programada'!E10</f>
        <v>0</v>
      </c>
      <c r="L35" s="418">
        <f>J35/SUM('1.3 Frota Total'!$C$19:$F$25)</f>
        <v>0</v>
      </c>
      <c r="M35" s="419">
        <f t="shared" si="3"/>
        <v>0</v>
      </c>
      <c r="N35" s="407">
        <f t="shared" si="4"/>
        <v>0</v>
      </c>
      <c r="O35" s="10"/>
      <c r="P35" s="10"/>
      <c r="Q35" s="10"/>
      <c r="R35" s="10"/>
      <c r="S35" s="10"/>
      <c r="T35" s="10"/>
      <c r="U35" s="10"/>
      <c r="V35" s="10"/>
      <c r="W35" s="10"/>
      <c r="X35" s="10"/>
      <c r="Y35" s="10"/>
      <c r="Z35" s="10"/>
    </row>
    <row r="36" spans="1:26">
      <c r="A36" s="10"/>
      <c r="B36" s="631" t="s">
        <v>546</v>
      </c>
      <c r="C36" s="632"/>
      <c r="D36" s="632"/>
      <c r="E36" s="632"/>
      <c r="F36" s="632"/>
      <c r="G36" s="632"/>
      <c r="H36" s="632"/>
      <c r="I36" s="632"/>
      <c r="J36" s="418">
        <f>'2.2 Custo Fixo'!H13</f>
        <v>0</v>
      </c>
      <c r="K36" s="418">
        <f>J36/'1.2. KM programada'!E10</f>
        <v>0</v>
      </c>
      <c r="L36" s="418">
        <f>J36/SUM('1.3 Frota Total'!$C$19:$F$25)</f>
        <v>0</v>
      </c>
      <c r="M36" s="419">
        <f t="shared" si="3"/>
        <v>0</v>
      </c>
      <c r="N36" s="407">
        <f t="shared" si="4"/>
        <v>0</v>
      </c>
      <c r="O36" s="10"/>
      <c r="P36" s="10"/>
      <c r="Q36" s="10"/>
      <c r="R36" s="10"/>
      <c r="S36" s="10"/>
      <c r="T36" s="10"/>
      <c r="U36" s="10"/>
      <c r="V36" s="10"/>
      <c r="W36" s="10"/>
      <c r="X36" s="10"/>
      <c r="Y36" s="10"/>
      <c r="Z36" s="10"/>
    </row>
    <row r="37" spans="1:26">
      <c r="A37" s="10"/>
      <c r="B37" s="631" t="s">
        <v>547</v>
      </c>
      <c r="C37" s="632"/>
      <c r="D37" s="632"/>
      <c r="E37" s="632"/>
      <c r="F37" s="632"/>
      <c r="G37" s="632"/>
      <c r="H37" s="632"/>
      <c r="I37" s="632"/>
      <c r="J37" s="418">
        <f>'2.2 Custo Fixo'!H14</f>
        <v>0</v>
      </c>
      <c r="K37" s="418">
        <f>J37/'1.2. KM programada'!E10</f>
        <v>0</v>
      </c>
      <c r="L37" s="418">
        <f>J37/SUM('1.3 Frota Total'!$C$19:$F$25)</f>
        <v>0</v>
      </c>
      <c r="M37" s="419">
        <f t="shared" si="3"/>
        <v>0</v>
      </c>
      <c r="N37" s="407">
        <f t="shared" si="4"/>
        <v>0</v>
      </c>
      <c r="O37" s="10"/>
      <c r="P37" s="10"/>
      <c r="Q37" s="10"/>
      <c r="R37" s="10"/>
      <c r="S37" s="10"/>
      <c r="T37" s="10"/>
      <c r="U37" s="10"/>
      <c r="V37" s="10"/>
      <c r="W37" s="10"/>
      <c r="X37" s="10"/>
      <c r="Y37" s="10"/>
      <c r="Z37" s="10"/>
    </row>
    <row r="38" spans="1:26">
      <c r="A38" s="10"/>
      <c r="B38" s="631" t="s">
        <v>548</v>
      </c>
      <c r="C38" s="632"/>
      <c r="D38" s="632"/>
      <c r="E38" s="632"/>
      <c r="F38" s="632"/>
      <c r="G38" s="632"/>
      <c r="H38" s="632"/>
      <c r="I38" s="632"/>
      <c r="J38" s="418">
        <f>'2.2 Custo Fixo'!H15</f>
        <v>17016.455999999998</v>
      </c>
      <c r="K38" s="418">
        <f>J38/'1.2. KM programada'!E10</f>
        <v>3.4293542926239415E-2</v>
      </c>
      <c r="L38" s="418">
        <f>J38/SUM('1.3 Frota Total'!$C$19:$F$25)</f>
        <v>1215.4611428571427</v>
      </c>
      <c r="M38" s="419">
        <f t="shared" si="3"/>
        <v>5.2327049752211637E-3</v>
      </c>
      <c r="N38" s="407">
        <f t="shared" si="4"/>
        <v>2.3745906911514314E-3</v>
      </c>
      <c r="O38" s="10"/>
      <c r="P38" s="10"/>
      <c r="Q38" s="10"/>
      <c r="R38" s="10"/>
      <c r="S38" s="10"/>
      <c r="T38" s="10"/>
      <c r="U38" s="10"/>
      <c r="V38" s="10"/>
      <c r="W38" s="10"/>
      <c r="X38" s="10"/>
      <c r="Y38" s="10"/>
      <c r="Z38" s="10"/>
    </row>
    <row r="39" spans="1:26">
      <c r="A39" s="10"/>
      <c r="B39" s="631" t="s">
        <v>549</v>
      </c>
      <c r="C39" s="632"/>
      <c r="D39" s="632"/>
      <c r="E39" s="632"/>
      <c r="F39" s="632"/>
      <c r="G39" s="632"/>
      <c r="H39" s="632"/>
      <c r="I39" s="632"/>
      <c r="J39" s="418">
        <f>'2.2 Custo Fixo'!H16</f>
        <v>0</v>
      </c>
      <c r="K39" s="418">
        <f>J39/'1.2. KM programada'!E10</f>
        <v>0</v>
      </c>
      <c r="L39" s="418">
        <f>J39/SUM('1.3 Frota Total'!$C$19:$F$25)</f>
        <v>0</v>
      </c>
      <c r="M39" s="419">
        <f t="shared" si="3"/>
        <v>0</v>
      </c>
      <c r="N39" s="407">
        <f t="shared" si="4"/>
        <v>0</v>
      </c>
      <c r="O39" s="10"/>
      <c r="P39" s="10"/>
      <c r="Q39" s="10"/>
      <c r="R39" s="10"/>
      <c r="S39" s="10"/>
      <c r="T39" s="10"/>
      <c r="U39" s="10"/>
      <c r="V39" s="10"/>
      <c r="W39" s="10"/>
      <c r="X39" s="10"/>
      <c r="Y39" s="10"/>
      <c r="Z39" s="10"/>
    </row>
    <row r="40" spans="1:26">
      <c r="A40" s="10"/>
      <c r="B40" s="633" t="s">
        <v>530</v>
      </c>
      <c r="C40" s="634"/>
      <c r="D40" s="634"/>
      <c r="E40" s="634"/>
      <c r="F40" s="634"/>
      <c r="G40" s="634"/>
      <c r="H40" s="634"/>
      <c r="I40" s="634"/>
      <c r="J40" s="421">
        <f>SUM(J34:J39)</f>
        <v>328630.931568</v>
      </c>
      <c r="K40" s="421">
        <f>SUM(K34:K39)</f>
        <v>0.66229530747279319</v>
      </c>
      <c r="L40" s="421">
        <f>SUM(L34:L39)</f>
        <v>23473.637969142859</v>
      </c>
      <c r="M40" s="422">
        <f>SUM(M34:M39)</f>
        <v>0.10105680704768603</v>
      </c>
      <c r="N40" s="407">
        <f t="shared" si="4"/>
        <v>4.5859369949053784E-2</v>
      </c>
      <c r="O40" s="10"/>
      <c r="P40" s="10"/>
      <c r="Q40" s="10"/>
      <c r="R40" s="10"/>
      <c r="S40" s="10"/>
      <c r="T40" s="10"/>
      <c r="U40" s="10"/>
      <c r="V40" s="10"/>
      <c r="W40" s="10"/>
      <c r="X40" s="10"/>
      <c r="Y40" s="10"/>
      <c r="Z40" s="10"/>
    </row>
    <row r="41" spans="1:26">
      <c r="A41" s="10"/>
      <c r="B41" s="428" t="s">
        <v>550</v>
      </c>
      <c r="C41" s="420"/>
      <c r="D41" s="420"/>
      <c r="E41" s="420"/>
      <c r="F41" s="420"/>
      <c r="G41" s="420"/>
      <c r="H41" s="420"/>
      <c r="I41" s="420"/>
      <c r="J41" s="424"/>
      <c r="K41" s="424"/>
      <c r="L41" s="424"/>
      <c r="M41" s="424"/>
      <c r="N41" s="404"/>
      <c r="O41" s="10"/>
      <c r="P41" s="10"/>
      <c r="Q41" s="10"/>
      <c r="R41" s="10"/>
      <c r="S41" s="10"/>
      <c r="T41" s="10"/>
      <c r="U41" s="10"/>
      <c r="V41" s="10"/>
      <c r="W41" s="10"/>
      <c r="X41" s="10"/>
      <c r="Y41" s="10"/>
      <c r="Z41" s="10"/>
    </row>
    <row r="42" spans="1:26">
      <c r="A42" s="10"/>
      <c r="B42" s="631" t="s">
        <v>551</v>
      </c>
      <c r="C42" s="632"/>
      <c r="D42" s="632"/>
      <c r="E42" s="632"/>
      <c r="F42" s="632"/>
      <c r="G42" s="632"/>
      <c r="H42" s="632"/>
      <c r="I42" s="632"/>
      <c r="J42" s="429">
        <f>'2.2 Custo Fixo'!H30</f>
        <v>0</v>
      </c>
      <c r="K42" s="429">
        <f>J42/'1.2. KM programada'!E10</f>
        <v>0</v>
      </c>
      <c r="L42" s="429">
        <f>J42/SUM('1.3 Frota Total'!$C$19:$F$25)</f>
        <v>0</v>
      </c>
      <c r="M42" s="430">
        <f>J42/$J$46</f>
        <v>0</v>
      </c>
      <c r="N42" s="407">
        <f>J42/$J$64</f>
        <v>0</v>
      </c>
      <c r="O42" s="10"/>
      <c r="P42" s="10"/>
      <c r="Q42" s="10"/>
      <c r="R42" s="10"/>
      <c r="S42" s="10"/>
      <c r="T42" s="10"/>
      <c r="U42" s="10"/>
      <c r="V42" s="10"/>
      <c r="W42" s="10"/>
      <c r="X42" s="10"/>
      <c r="Y42" s="10"/>
      <c r="Z42" s="10"/>
    </row>
    <row r="43" spans="1:26" ht="13.5" customHeight="1">
      <c r="A43" s="10"/>
      <c r="B43" s="631" t="s">
        <v>552</v>
      </c>
      <c r="C43" s="632"/>
      <c r="D43" s="632"/>
      <c r="E43" s="632"/>
      <c r="F43" s="632"/>
      <c r="G43" s="632"/>
      <c r="H43" s="632"/>
      <c r="I43" s="632"/>
      <c r="J43" s="429">
        <f>'2.2 Custo Fixo'!H31</f>
        <v>0</v>
      </c>
      <c r="K43" s="429">
        <f>J43/'1.2. KM programada'!E10</f>
        <v>0</v>
      </c>
      <c r="L43" s="429">
        <f>J43/SUM('1.3 Frota Total'!$C$19:$F$25)</f>
        <v>0</v>
      </c>
      <c r="M43" s="430">
        <f>J43/$J$46</f>
        <v>0</v>
      </c>
      <c r="N43" s="407">
        <f>J43/$J$64</f>
        <v>0</v>
      </c>
      <c r="O43" s="10"/>
      <c r="P43" s="10"/>
      <c r="Q43" s="10"/>
      <c r="R43" s="10"/>
      <c r="S43" s="10"/>
      <c r="T43" s="10"/>
      <c r="U43" s="10"/>
      <c r="V43" s="10"/>
      <c r="W43" s="10"/>
      <c r="X43" s="10"/>
      <c r="Y43" s="10"/>
      <c r="Z43" s="10"/>
    </row>
    <row r="44" spans="1:26" ht="13.5" customHeight="1">
      <c r="A44" s="10"/>
      <c r="B44" s="635" t="s">
        <v>553</v>
      </c>
      <c r="C44" s="636"/>
      <c r="D44" s="636"/>
      <c r="E44" s="636"/>
      <c r="F44" s="636"/>
      <c r="G44" s="636"/>
      <c r="H44" s="636"/>
      <c r="I44" s="636"/>
      <c r="J44" s="429">
        <f>'2.2 Custo Fixo'!H32</f>
        <v>0</v>
      </c>
      <c r="K44" s="429">
        <f>J44/'1.2. KM programada'!E10</f>
        <v>0</v>
      </c>
      <c r="L44" s="429">
        <f>J44/SUM('1.3 Frota Total'!$C$19:$F$25)</f>
        <v>0</v>
      </c>
      <c r="M44" s="430">
        <f>J44/$J$46</f>
        <v>0</v>
      </c>
      <c r="N44" s="407">
        <f>J44/$J$64</f>
        <v>0</v>
      </c>
      <c r="O44" s="10"/>
      <c r="P44" s="10"/>
      <c r="Q44" s="10"/>
      <c r="R44" s="10"/>
      <c r="S44" s="10"/>
      <c r="T44" s="10"/>
      <c r="U44" s="10"/>
      <c r="V44" s="10"/>
      <c r="W44" s="10"/>
      <c r="X44" s="10"/>
      <c r="Y44" s="10"/>
      <c r="Z44" s="10"/>
    </row>
    <row r="45" spans="1:26" ht="15.75" customHeight="1">
      <c r="A45" s="10"/>
      <c r="B45" s="626" t="s">
        <v>530</v>
      </c>
      <c r="C45" s="627"/>
      <c r="D45" s="627"/>
      <c r="E45" s="627"/>
      <c r="F45" s="627"/>
      <c r="G45" s="627"/>
      <c r="H45" s="627"/>
      <c r="I45" s="627"/>
      <c r="J45" s="431">
        <f>SUM(J42:J44)</f>
        <v>0</v>
      </c>
      <c r="K45" s="431">
        <f>J45/'1.2. KM programada'!E10</f>
        <v>0</v>
      </c>
      <c r="L45" s="431">
        <f>SUM(L42:L44)</f>
        <v>0</v>
      </c>
      <c r="M45" s="432">
        <f>SUM(M42:M44)</f>
        <v>0</v>
      </c>
      <c r="N45" s="407">
        <f>J45/$J$64</f>
        <v>0</v>
      </c>
      <c r="O45" s="10"/>
      <c r="P45" s="10"/>
      <c r="Q45" s="10"/>
      <c r="R45" s="10"/>
      <c r="S45" s="10"/>
      <c r="T45" s="10"/>
      <c r="U45" s="10"/>
      <c r="V45" s="10"/>
      <c r="W45" s="10"/>
      <c r="X45" s="10"/>
      <c r="Y45" s="10"/>
      <c r="Z45" s="10"/>
    </row>
    <row r="46" spans="1:26">
      <c r="A46" s="10"/>
      <c r="B46" s="628" t="s">
        <v>554</v>
      </c>
      <c r="C46" s="629"/>
      <c r="D46" s="629"/>
      <c r="E46" s="629"/>
      <c r="F46" s="629"/>
      <c r="G46" s="629"/>
      <c r="H46" s="629"/>
      <c r="I46" s="629"/>
      <c r="J46" s="433">
        <f>(J17+J24+J32+J40+J45)</f>
        <v>3251942.5575451609</v>
      </c>
      <c r="K46" s="434">
        <f>K17+K24+K32+K40+K45</f>
        <v>6.5536931832832757</v>
      </c>
      <c r="L46" s="434">
        <f>L17+L24+L32+L40+L45</f>
        <v>232281.61125322577</v>
      </c>
      <c r="M46" s="435">
        <f>M17+M24+M32+M40+M45</f>
        <v>1</v>
      </c>
      <c r="N46" s="436">
        <f>J46/$J$64</f>
        <v>0.45379793097375376</v>
      </c>
      <c r="O46" s="10"/>
      <c r="P46" s="10"/>
      <c r="Q46" s="10"/>
      <c r="R46" s="10"/>
      <c r="S46" s="10"/>
      <c r="T46" s="10"/>
      <c r="U46" s="10"/>
      <c r="V46" s="10"/>
      <c r="W46" s="10"/>
      <c r="X46" s="10"/>
      <c r="Y46" s="10"/>
      <c r="Z46" s="10"/>
    </row>
    <row r="47" spans="1:26">
      <c r="A47" s="10"/>
      <c r="B47" s="437"/>
      <c r="C47" s="437"/>
      <c r="D47" s="437"/>
      <c r="E47" s="437"/>
      <c r="F47" s="437"/>
      <c r="G47" s="437"/>
      <c r="H47" s="437"/>
      <c r="I47" s="437"/>
      <c r="J47" s="401"/>
      <c r="K47" s="401"/>
      <c r="L47" s="401"/>
      <c r="M47" s="401"/>
      <c r="N47" s="404"/>
      <c r="O47" s="10"/>
      <c r="P47" s="10"/>
      <c r="Q47" s="10"/>
      <c r="R47" s="10"/>
      <c r="S47" s="10"/>
      <c r="T47" s="10"/>
      <c r="U47" s="10"/>
      <c r="V47" s="10"/>
      <c r="W47" s="10"/>
      <c r="X47" s="10"/>
      <c r="Y47" s="10"/>
      <c r="Z47" s="10"/>
    </row>
    <row r="48" spans="1:26">
      <c r="A48" s="10"/>
      <c r="B48" s="620" t="s">
        <v>555</v>
      </c>
      <c r="C48" s="621"/>
      <c r="D48" s="621"/>
      <c r="E48" s="621"/>
      <c r="F48" s="621"/>
      <c r="G48" s="621"/>
      <c r="H48" s="621"/>
      <c r="I48" s="621"/>
      <c r="J48" s="433">
        <f>J46+J12</f>
        <v>5508549.2316392781</v>
      </c>
      <c r="K48" s="433">
        <f>K46+K12</f>
        <v>11.101469632485447</v>
      </c>
      <c r="L48" s="433">
        <f>L46+L12</f>
        <v>393467.80225994845</v>
      </c>
      <c r="M48" s="177"/>
      <c r="N48" s="407">
        <f>J48/$J$64</f>
        <v>0.76870000000000005</v>
      </c>
      <c r="O48" s="10"/>
      <c r="P48" s="10"/>
      <c r="Q48" s="10"/>
      <c r="R48" s="10"/>
      <c r="S48" s="10"/>
      <c r="T48" s="10"/>
      <c r="U48" s="10"/>
      <c r="V48" s="10"/>
      <c r="W48" s="10"/>
      <c r="X48" s="10"/>
      <c r="Y48" s="10"/>
      <c r="Z48" s="10"/>
    </row>
    <row r="49" spans="1:26">
      <c r="A49" s="10"/>
      <c r="B49" s="437"/>
      <c r="C49" s="437"/>
      <c r="D49" s="437"/>
      <c r="E49" s="437"/>
      <c r="F49" s="437"/>
      <c r="G49" s="437"/>
      <c r="H49" s="437"/>
      <c r="I49" s="437"/>
      <c r="J49" s="401"/>
      <c r="K49" s="401"/>
      <c r="L49" s="401"/>
      <c r="M49" s="401"/>
      <c r="N49" s="404"/>
      <c r="O49" s="10"/>
      <c r="P49" s="10"/>
      <c r="Q49" s="10"/>
      <c r="R49" s="10"/>
      <c r="S49" s="10"/>
      <c r="T49" s="10"/>
      <c r="U49" s="10"/>
      <c r="V49" s="10"/>
      <c r="W49" s="10"/>
      <c r="X49" s="10"/>
      <c r="Y49" s="10"/>
      <c r="Z49" s="10"/>
    </row>
    <row r="50" spans="1:26">
      <c r="A50" s="10"/>
      <c r="B50" s="618" t="s">
        <v>556</v>
      </c>
      <c r="C50" s="619"/>
      <c r="D50" s="619"/>
      <c r="E50" s="619"/>
      <c r="F50" s="619"/>
      <c r="G50" s="619"/>
      <c r="H50" s="619"/>
      <c r="I50" s="619"/>
      <c r="J50" s="438">
        <f>J64*'2.1.c Insumos'!F91/100</f>
        <v>716605.85815523332</v>
      </c>
      <c r="K50" s="438">
        <f>J50/'1.2. KM programada'!E10</f>
        <v>1.4441875416268306</v>
      </c>
      <c r="L50" s="438">
        <f>J50/SUM('1.3 Frota Total'!$C$19:$F$25)</f>
        <v>51186.132725373805</v>
      </c>
      <c r="M50" s="177"/>
      <c r="N50" s="407">
        <f>J50/$J$64</f>
        <v>0.10000000000000002</v>
      </c>
      <c r="O50" s="10"/>
      <c r="P50" s="10"/>
      <c r="Q50" s="10"/>
      <c r="R50" s="10"/>
      <c r="S50" s="10"/>
      <c r="T50" s="10"/>
      <c r="U50" s="10"/>
      <c r="V50" s="10"/>
      <c r="W50" s="10"/>
      <c r="X50" s="10"/>
      <c r="Y50" s="10"/>
      <c r="Z50" s="10"/>
    </row>
    <row r="51" spans="1:26">
      <c r="A51" s="10"/>
      <c r="B51" s="401"/>
      <c r="C51" s="401"/>
      <c r="D51" s="401"/>
      <c r="E51" s="401"/>
      <c r="F51" s="401"/>
      <c r="G51" s="401"/>
      <c r="H51" s="401"/>
      <c r="I51" s="401"/>
      <c r="J51" s="401"/>
      <c r="K51" s="401"/>
      <c r="L51" s="401"/>
      <c r="M51" s="401"/>
      <c r="N51" s="404"/>
      <c r="O51" s="10"/>
      <c r="P51" s="10"/>
      <c r="Q51" s="10"/>
      <c r="R51" s="10"/>
      <c r="S51" s="10"/>
      <c r="T51" s="10"/>
      <c r="U51" s="10"/>
      <c r="V51" s="10"/>
      <c r="W51" s="10"/>
      <c r="X51" s="10"/>
      <c r="Y51" s="10"/>
      <c r="Z51" s="10"/>
    </row>
    <row r="52" spans="1:26">
      <c r="A52" s="10"/>
      <c r="B52" s="618" t="s">
        <v>557</v>
      </c>
      <c r="C52" s="619"/>
      <c r="D52" s="619"/>
      <c r="E52" s="619"/>
      <c r="F52" s="619"/>
      <c r="G52" s="619"/>
      <c r="H52" s="619"/>
      <c r="I52" s="630"/>
      <c r="J52" s="615"/>
      <c r="K52" s="616"/>
      <c r="L52" s="617"/>
      <c r="M52" s="439"/>
      <c r="N52" s="404"/>
      <c r="O52" s="10"/>
      <c r="P52" s="10"/>
      <c r="Q52" s="10"/>
      <c r="R52" s="10"/>
      <c r="S52" s="10"/>
      <c r="T52" s="10"/>
      <c r="U52" s="10"/>
      <c r="V52" s="10"/>
      <c r="W52" s="10"/>
      <c r="X52" s="10"/>
      <c r="Y52" s="10"/>
      <c r="Z52" s="10"/>
    </row>
    <row r="53" spans="1:26">
      <c r="A53" s="10"/>
      <c r="B53" s="440" t="s">
        <v>558</v>
      </c>
      <c r="C53" s="441"/>
      <c r="D53" s="441"/>
      <c r="E53" s="441"/>
      <c r="F53" s="441"/>
      <c r="G53" s="441"/>
      <c r="H53" s="441"/>
      <c r="I53" s="441"/>
      <c r="J53" s="442">
        <v>0</v>
      </c>
      <c r="K53" s="442">
        <f>J53/'1.2. KM programada'!E10</f>
        <v>0</v>
      </c>
      <c r="L53" s="443"/>
      <c r="M53" s="444">
        <f>'2.1.c Insumos'!F100/100</f>
        <v>0</v>
      </c>
      <c r="N53" s="407">
        <f t="shared" ref="N53:N59" si="5">J53/$J$64</f>
        <v>0</v>
      </c>
      <c r="O53" s="10"/>
      <c r="P53" s="10"/>
      <c r="Q53" s="10"/>
      <c r="R53" s="10"/>
      <c r="S53" s="10"/>
      <c r="T53" s="10"/>
      <c r="U53" s="10"/>
      <c r="V53" s="10"/>
      <c r="W53" s="10"/>
      <c r="X53" s="10"/>
      <c r="Y53" s="10"/>
      <c r="Z53" s="10"/>
    </row>
    <row r="54" spans="1:26">
      <c r="A54" s="10"/>
      <c r="B54" s="445" t="s">
        <v>559</v>
      </c>
      <c r="C54" s="446"/>
      <c r="D54" s="446"/>
      <c r="E54" s="446"/>
      <c r="F54" s="446"/>
      <c r="G54" s="446"/>
      <c r="H54" s="446"/>
      <c r="I54" s="446"/>
      <c r="J54" s="447">
        <f>J64*'2.1.c Insumos'!F96/100</f>
        <v>358302.92907761666</v>
      </c>
      <c r="K54" s="447">
        <f>J54/'1.2. KM programada'!E10</f>
        <v>0.7220937708134153</v>
      </c>
      <c r="L54" s="448">
        <f>J54/'1.4 Indicadores'!E16</f>
        <v>25593.066362686903</v>
      </c>
      <c r="M54" s="444">
        <f>'2.1.c Insumos'!F96/100</f>
        <v>0.05</v>
      </c>
      <c r="N54" s="407">
        <f t="shared" si="5"/>
        <v>5.000000000000001E-2</v>
      </c>
      <c r="O54" s="10"/>
      <c r="P54" s="10"/>
      <c r="Q54" s="10"/>
      <c r="R54" s="10"/>
      <c r="S54" s="10"/>
      <c r="T54" s="10"/>
      <c r="U54" s="10"/>
      <c r="V54" s="10"/>
      <c r="W54" s="10"/>
      <c r="X54" s="10"/>
      <c r="Y54" s="10"/>
      <c r="Z54" s="10"/>
    </row>
    <row r="55" spans="1:26">
      <c r="A55" s="10"/>
      <c r="B55" s="445" t="s">
        <v>560</v>
      </c>
      <c r="C55" s="446"/>
      <c r="D55" s="446"/>
      <c r="E55" s="446"/>
      <c r="F55" s="446"/>
      <c r="G55" s="446"/>
      <c r="H55" s="446"/>
      <c r="I55" s="446"/>
      <c r="J55" s="442">
        <v>0</v>
      </c>
      <c r="K55" s="442">
        <f>J55/'1.2. KM programada'!E10</f>
        <v>0</v>
      </c>
      <c r="L55" s="448">
        <f>J55/'1.4 Indicadores'!E16</f>
        <v>0</v>
      </c>
      <c r="M55" s="444">
        <f>'2.1.c Insumos'!F101/100</f>
        <v>0</v>
      </c>
      <c r="N55" s="407">
        <f t="shared" si="5"/>
        <v>0</v>
      </c>
      <c r="O55" s="10"/>
      <c r="P55" s="10"/>
      <c r="Q55" s="10"/>
      <c r="R55" s="10"/>
      <c r="S55" s="10"/>
      <c r="T55" s="10"/>
      <c r="U55" s="10"/>
      <c r="V55" s="10"/>
      <c r="W55" s="10"/>
      <c r="X55" s="10"/>
      <c r="Y55" s="10"/>
      <c r="Z55" s="10"/>
    </row>
    <row r="56" spans="1:26">
      <c r="A56" s="10"/>
      <c r="B56" s="445" t="s">
        <v>561</v>
      </c>
      <c r="C56" s="446"/>
      <c r="D56" s="446"/>
      <c r="E56" s="446"/>
      <c r="F56" s="446"/>
      <c r="G56" s="446"/>
      <c r="H56" s="446"/>
      <c r="I56" s="446"/>
      <c r="J56" s="442">
        <v>0</v>
      </c>
      <c r="K56" s="442">
        <f>J56/'1.2. KM programada'!E10</f>
        <v>0</v>
      </c>
      <c r="L56" s="448">
        <f>J56/'1.4 Indicadores'!E16</f>
        <v>0</v>
      </c>
      <c r="M56" s="444">
        <f>'2.1.c Insumos'!F99/100</f>
        <v>0</v>
      </c>
      <c r="N56" s="407">
        <f t="shared" si="5"/>
        <v>0</v>
      </c>
      <c r="O56" s="10"/>
      <c r="P56" s="10"/>
      <c r="Q56" s="10"/>
      <c r="R56" s="10"/>
      <c r="S56" s="10"/>
      <c r="T56" s="10"/>
      <c r="U56" s="10"/>
      <c r="V56" s="10"/>
      <c r="W56" s="10"/>
      <c r="X56" s="10"/>
      <c r="Y56" s="10"/>
      <c r="Z56" s="10"/>
    </row>
    <row r="57" spans="1:26">
      <c r="A57" s="10"/>
      <c r="B57" s="445" t="s">
        <v>562</v>
      </c>
      <c r="C57" s="446"/>
      <c r="D57" s="446"/>
      <c r="E57" s="446"/>
      <c r="F57" s="446"/>
      <c r="G57" s="446"/>
      <c r="H57" s="446"/>
      <c r="I57" s="446"/>
      <c r="J57" s="447">
        <f>J64*'2.1.c Insumos'!F97/100</f>
        <v>46579.380780090156</v>
      </c>
      <c r="K57" s="447">
        <f>J57/'1.4 Indicadores'!E9</f>
        <v>9.3872190205743972E-2</v>
      </c>
      <c r="L57" s="448">
        <f>J57/'1.4 Indicadores'!E16</f>
        <v>3327.098627149297</v>
      </c>
      <c r="M57" s="444">
        <f>'2.1.c Insumos'!F97/100</f>
        <v>6.5000000000000006E-3</v>
      </c>
      <c r="N57" s="407">
        <f t="shared" si="5"/>
        <v>6.4999999999999997E-3</v>
      </c>
      <c r="O57" s="10"/>
      <c r="P57" s="10"/>
      <c r="Q57" s="10"/>
      <c r="R57" s="10"/>
      <c r="S57" s="10"/>
      <c r="T57" s="10"/>
      <c r="U57" s="10"/>
      <c r="V57" s="10"/>
      <c r="W57" s="10"/>
      <c r="X57" s="10"/>
      <c r="Y57" s="10"/>
      <c r="Z57" s="10"/>
    </row>
    <row r="58" spans="1:26">
      <c r="A58" s="10"/>
      <c r="B58" s="445" t="s">
        <v>563</v>
      </c>
      <c r="C58" s="446"/>
      <c r="D58" s="446"/>
      <c r="E58" s="446"/>
      <c r="F58" s="446"/>
      <c r="G58" s="446"/>
      <c r="H58" s="446"/>
      <c r="I58" s="446"/>
      <c r="J58" s="447">
        <f>J64*'2.1.c Insumos'!F98/100</f>
        <v>214981.75744656994</v>
      </c>
      <c r="K58" s="447">
        <f>J58/'1.2. KM programada'!E10</f>
        <v>0.43325626248804905</v>
      </c>
      <c r="L58" s="448">
        <f>J58/'1.4 Indicadores'!E16</f>
        <v>15355.839817612139</v>
      </c>
      <c r="M58" s="444">
        <f>'2.1.c Insumos'!F98/100</f>
        <v>0.03</v>
      </c>
      <c r="N58" s="407">
        <f t="shared" si="5"/>
        <v>2.9999999999999995E-2</v>
      </c>
      <c r="O58" s="10"/>
      <c r="P58" s="10"/>
      <c r="Q58" s="10"/>
      <c r="R58" s="10"/>
      <c r="S58" s="10"/>
      <c r="T58" s="10"/>
      <c r="U58" s="10"/>
      <c r="V58" s="10"/>
      <c r="W58" s="10"/>
      <c r="X58" s="10"/>
      <c r="Y58" s="10"/>
      <c r="Z58" s="10"/>
    </row>
    <row r="59" spans="1:26">
      <c r="A59" s="10"/>
      <c r="B59" s="449" t="s">
        <v>564</v>
      </c>
      <c r="C59" s="450"/>
      <c r="D59" s="450"/>
      <c r="E59" s="450"/>
      <c r="F59" s="450"/>
      <c r="G59" s="450"/>
      <c r="H59" s="450"/>
      <c r="I59" s="450"/>
      <c r="J59" s="447">
        <f>J64*'2.1.c Insumos'!F102/100</f>
        <v>243645.99177277929</v>
      </c>
      <c r="K59" s="447">
        <f>J59/'1.2. KM programada'!E10</f>
        <v>0.49102376415312232</v>
      </c>
      <c r="L59" s="448">
        <f>J59/'1.4 Indicadores'!E16</f>
        <v>17403.285126627092</v>
      </c>
      <c r="M59" s="451">
        <f>'2.1.c Insumos'!F102/100</f>
        <v>3.4000000000000002E-2</v>
      </c>
      <c r="N59" s="452">
        <f t="shared" si="5"/>
        <v>3.4000000000000002E-2</v>
      </c>
      <c r="O59" s="10"/>
      <c r="P59" s="10"/>
      <c r="Q59" s="10"/>
      <c r="R59" s="10"/>
      <c r="S59" s="10"/>
      <c r="T59" s="10"/>
      <c r="U59" s="10"/>
      <c r="V59" s="10"/>
      <c r="W59" s="10"/>
      <c r="X59" s="10"/>
      <c r="Y59" s="10"/>
      <c r="Z59" s="10"/>
    </row>
    <row r="60" spans="1:26">
      <c r="A60" s="10"/>
      <c r="B60" s="449" t="s">
        <v>565</v>
      </c>
      <c r="C60" s="450"/>
      <c r="D60" s="450"/>
      <c r="E60" s="450"/>
      <c r="F60" s="450"/>
      <c r="G60" s="450"/>
      <c r="H60" s="450"/>
      <c r="I60" s="450"/>
      <c r="J60" s="447">
        <f>J64*'2.1.c Insumos'!F103/100</f>
        <v>77393.432680765196</v>
      </c>
      <c r="K60" s="447">
        <f>J60/'1.2. KM programada'!E10</f>
        <v>0.15597225449569768</v>
      </c>
      <c r="L60" s="448">
        <f>J60/'1.4 Indicadores'!E16</f>
        <v>5528.1023343403713</v>
      </c>
      <c r="M60" s="451">
        <v>1.0800000000000001E-2</v>
      </c>
      <c r="N60" s="453"/>
      <c r="O60" s="10"/>
      <c r="P60" s="10"/>
      <c r="Q60" s="10"/>
      <c r="R60" s="10"/>
      <c r="S60" s="10"/>
      <c r="T60" s="10"/>
      <c r="U60" s="10"/>
      <c r="V60" s="10"/>
      <c r="W60" s="10"/>
      <c r="X60" s="10"/>
      <c r="Y60" s="10"/>
      <c r="Z60" s="10"/>
    </row>
    <row r="61" spans="1:26">
      <c r="A61" s="10"/>
      <c r="B61" s="618" t="s">
        <v>566</v>
      </c>
      <c r="C61" s="619"/>
      <c r="D61" s="619"/>
      <c r="E61" s="619"/>
      <c r="F61" s="619"/>
      <c r="G61" s="619"/>
      <c r="H61" s="619"/>
      <c r="I61" s="619"/>
      <c r="J61" s="454"/>
      <c r="K61" s="454"/>
      <c r="L61" s="455"/>
      <c r="M61" s="456">
        <f>M53+M54+M55+M56+M57+M58+M59+M60</f>
        <v>0.1313</v>
      </c>
      <c r="N61" s="400"/>
      <c r="O61" s="10"/>
      <c r="P61" s="10"/>
      <c r="Q61" s="10"/>
      <c r="R61" s="10"/>
      <c r="S61" s="10"/>
      <c r="T61" s="10"/>
      <c r="U61" s="10"/>
      <c r="V61" s="10"/>
      <c r="W61" s="10"/>
      <c r="X61" s="10"/>
      <c r="Y61" s="10"/>
      <c r="Z61" s="10"/>
    </row>
    <row r="62" spans="1:26">
      <c r="A62" s="10"/>
      <c r="B62" s="620" t="s">
        <v>567</v>
      </c>
      <c r="C62" s="621"/>
      <c r="D62" s="621"/>
      <c r="E62" s="621"/>
      <c r="F62" s="621"/>
      <c r="G62" s="621"/>
      <c r="H62" s="621"/>
      <c r="I62" s="622"/>
      <c r="J62" s="433">
        <f>J53+J54+J55+J56+J57+J58+J59+J60</f>
        <v>940903.49175782118</v>
      </c>
      <c r="K62" s="433">
        <f>K53+K54+K55+K56+K57+K58+K59+K60</f>
        <v>1.8962182421560283</v>
      </c>
      <c r="L62" s="433">
        <f>L53+L54+L55+L56+L57+L58+L59+L60</f>
        <v>67207.392268415802</v>
      </c>
      <c r="M62" s="177"/>
      <c r="N62" s="400">
        <f>J62/$J$64</f>
        <v>0.1313</v>
      </c>
      <c r="O62" s="10"/>
      <c r="P62" s="10"/>
      <c r="Q62" s="10"/>
      <c r="R62" s="10"/>
      <c r="S62" s="10"/>
      <c r="T62" s="10"/>
      <c r="U62" s="10"/>
      <c r="V62" s="10"/>
      <c r="W62" s="10"/>
      <c r="X62" s="10"/>
      <c r="Y62" s="10"/>
      <c r="Z62" s="10"/>
    </row>
    <row r="63" spans="1:26">
      <c r="A63" s="10"/>
      <c r="B63" s="401"/>
      <c r="C63" s="401"/>
      <c r="D63" s="401"/>
      <c r="E63" s="401"/>
      <c r="F63" s="401"/>
      <c r="G63" s="401"/>
      <c r="H63" s="401"/>
      <c r="I63" s="401"/>
      <c r="J63" s="401"/>
      <c r="K63" s="401"/>
      <c r="L63" s="401"/>
      <c r="M63" s="401"/>
      <c r="N63" s="400"/>
      <c r="O63" s="10"/>
      <c r="P63" s="214"/>
      <c r="Q63" s="10"/>
      <c r="R63" s="10"/>
      <c r="S63" s="10"/>
      <c r="T63" s="10"/>
      <c r="U63" s="10"/>
      <c r="V63" s="10"/>
      <c r="W63" s="10"/>
      <c r="X63" s="10"/>
      <c r="Y63" s="10"/>
      <c r="Z63" s="10"/>
    </row>
    <row r="64" spans="1:26">
      <c r="A64" s="10"/>
      <c r="B64" s="623" t="s">
        <v>568</v>
      </c>
      <c r="C64" s="624"/>
      <c r="D64" s="624"/>
      <c r="E64" s="624"/>
      <c r="F64" s="624"/>
      <c r="G64" s="624"/>
      <c r="H64" s="624"/>
      <c r="I64" s="625"/>
      <c r="J64" s="457">
        <f>J48/0.7687</f>
        <v>7166058.5815523323</v>
      </c>
      <c r="K64" s="457">
        <f>K62+K50+K48</f>
        <v>14.441875416268307</v>
      </c>
      <c r="L64" s="457">
        <f>L62+L50+L48</f>
        <v>511861.32725373807</v>
      </c>
      <c r="M64" s="177"/>
      <c r="N64" s="400"/>
      <c r="O64" s="10"/>
      <c r="P64" s="10"/>
      <c r="Q64" s="10"/>
      <c r="R64" s="10"/>
      <c r="S64" s="10"/>
      <c r="T64" s="10"/>
      <c r="U64" s="10"/>
      <c r="V64" s="10"/>
      <c r="W64" s="10"/>
      <c r="X64" s="10"/>
      <c r="Y64" s="10"/>
      <c r="Z64" s="10"/>
    </row>
    <row r="65" spans="16:26">
      <c r="P65" s="215"/>
      <c r="U65" s="10"/>
      <c r="V65" s="10"/>
      <c r="W65" s="10"/>
      <c r="X65" s="10"/>
      <c r="Y65" s="10"/>
      <c r="Z65" s="10"/>
    </row>
  </sheetData>
  <sheetProtection algorithmName="SHA-512" hashValue="mqlcTdXPw1TwCO5p8qLdQraAFBUM94Ky37wHVrzv82rJafEpVf00lyi/cpRxh1PMnLYPbdsVynLU9FRNolrrSw==" saltValue="0IaWkAJGQN+61lAh0VL6BA==" spinCount="100000" sheet="1" objects="1" scenarios="1"/>
  <mergeCells count="44">
    <mergeCell ref="B2:M2"/>
    <mergeCell ref="B4:I4"/>
    <mergeCell ref="B6:I6"/>
    <mergeCell ref="B7:I7"/>
    <mergeCell ref="B8:I8"/>
    <mergeCell ref="S8:T8"/>
    <mergeCell ref="B9:I9"/>
    <mergeCell ref="B10:I10"/>
    <mergeCell ref="B11:I11"/>
    <mergeCell ref="B12:I12"/>
    <mergeCell ref="B15:I15"/>
    <mergeCell ref="B16:I16"/>
    <mergeCell ref="B17:I17"/>
    <mergeCell ref="B19:I19"/>
    <mergeCell ref="B20:I20"/>
    <mergeCell ref="B21:I21"/>
    <mergeCell ref="B22:I22"/>
    <mergeCell ref="B23:I23"/>
    <mergeCell ref="B24:I24"/>
    <mergeCell ref="B26:I26"/>
    <mergeCell ref="B27:I27"/>
    <mergeCell ref="B28:I28"/>
    <mergeCell ref="B29:I29"/>
    <mergeCell ref="B30:I30"/>
    <mergeCell ref="B32:I32"/>
    <mergeCell ref="B34:I34"/>
    <mergeCell ref="B35:I35"/>
    <mergeCell ref="B36:I36"/>
    <mergeCell ref="B37:I37"/>
    <mergeCell ref="B38:I38"/>
    <mergeCell ref="B39:I39"/>
    <mergeCell ref="B40:I40"/>
    <mergeCell ref="B42:I42"/>
    <mergeCell ref="B43:I43"/>
    <mergeCell ref="B44:I44"/>
    <mergeCell ref="J52:L52"/>
    <mergeCell ref="B61:I61"/>
    <mergeCell ref="B62:I62"/>
    <mergeCell ref="B64:I64"/>
    <mergeCell ref="B45:I45"/>
    <mergeCell ref="B46:I46"/>
    <mergeCell ref="B48:I48"/>
    <mergeCell ref="B50:I50"/>
    <mergeCell ref="B52:I52"/>
  </mergeCells>
  <pageMargins left="0.511811024" right="0.511811024" top="0.78740157499999996" bottom="0.78740157499999996" header="0.31496062000000002" footer="0.31496062000000002"/>
  <pageSetup paperSize="9" scale="4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6">
    <tabColor theme="6" tint="0.39994506668294322"/>
    <pageSetUpPr fitToPage="1"/>
  </sheetPr>
  <dimension ref="A1:J15"/>
  <sheetViews>
    <sheetView workbookViewId="0">
      <selection activeCell="G12" sqref="G12"/>
    </sheetView>
  </sheetViews>
  <sheetFormatPr defaultColWidth="9.140625" defaultRowHeight="12.75"/>
  <cols>
    <col min="1" max="1" width="14.85546875" style="1" customWidth="1"/>
    <col min="2" max="2" width="23.85546875" style="1" customWidth="1"/>
    <col min="3" max="3" width="14.28515625" style="1" customWidth="1"/>
    <col min="4" max="4" width="16.7109375" style="1" customWidth="1"/>
    <col min="5" max="8" width="9.140625" style="1"/>
    <col min="9" max="9" width="38.7109375" style="1" customWidth="1"/>
    <col min="10" max="256" width="9.140625" style="1"/>
    <col min="257" max="257" width="14.85546875" style="1" customWidth="1"/>
    <col min="258" max="258" width="23.85546875" style="1" customWidth="1"/>
    <col min="259" max="259" width="14.28515625" style="1" customWidth="1"/>
    <col min="260" max="260" width="16.7109375" style="1" customWidth="1"/>
    <col min="261" max="264" width="9.140625" style="1"/>
    <col min="265" max="265" width="38.7109375" style="1" customWidth="1"/>
    <col min="266" max="512" width="9.140625" style="1"/>
    <col min="513" max="513" width="14.85546875" style="1" customWidth="1"/>
    <col min="514" max="514" width="23.85546875" style="1" customWidth="1"/>
    <col min="515" max="515" width="14.28515625" style="1" customWidth="1"/>
    <col min="516" max="516" width="16.7109375" style="1" customWidth="1"/>
    <col min="517" max="520" width="9.140625" style="1"/>
    <col min="521" max="521" width="38.7109375" style="1" customWidth="1"/>
    <col min="522" max="768" width="9.140625" style="1"/>
    <col min="769" max="769" width="14.85546875" style="1" customWidth="1"/>
    <col min="770" max="770" width="23.85546875" style="1" customWidth="1"/>
    <col min="771" max="771" width="14.28515625" style="1" customWidth="1"/>
    <col min="772" max="772" width="16.7109375" style="1" customWidth="1"/>
    <col min="773" max="776" width="9.140625" style="1"/>
    <col min="777" max="777" width="38.7109375" style="1" customWidth="1"/>
    <col min="778" max="1024" width="9.140625" style="1"/>
    <col min="1025" max="1025" width="14.85546875" style="1" customWidth="1"/>
    <col min="1026" max="1026" width="23.85546875" style="1" customWidth="1"/>
    <col min="1027" max="1027" width="14.28515625" style="1" customWidth="1"/>
    <col min="1028" max="1028" width="16.7109375" style="1" customWidth="1"/>
    <col min="1029" max="1032" width="9.140625" style="1"/>
    <col min="1033" max="1033" width="38.7109375" style="1" customWidth="1"/>
    <col min="1034" max="1280" width="9.140625" style="1"/>
    <col min="1281" max="1281" width="14.85546875" style="1" customWidth="1"/>
    <col min="1282" max="1282" width="23.85546875" style="1" customWidth="1"/>
    <col min="1283" max="1283" width="14.28515625" style="1" customWidth="1"/>
    <col min="1284" max="1284" width="16.7109375" style="1" customWidth="1"/>
    <col min="1285" max="1288" width="9.140625" style="1"/>
    <col min="1289" max="1289" width="38.7109375" style="1" customWidth="1"/>
    <col min="1290" max="1536" width="9.140625" style="1"/>
    <col min="1537" max="1537" width="14.85546875" style="1" customWidth="1"/>
    <col min="1538" max="1538" width="23.85546875" style="1" customWidth="1"/>
    <col min="1539" max="1539" width="14.28515625" style="1" customWidth="1"/>
    <col min="1540" max="1540" width="16.7109375" style="1" customWidth="1"/>
    <col min="1541" max="1544" width="9.140625" style="1"/>
    <col min="1545" max="1545" width="38.7109375" style="1" customWidth="1"/>
    <col min="1546" max="1792" width="9.140625" style="1"/>
    <col min="1793" max="1793" width="14.85546875" style="1" customWidth="1"/>
    <col min="1794" max="1794" width="23.85546875" style="1" customWidth="1"/>
    <col min="1795" max="1795" width="14.28515625" style="1" customWidth="1"/>
    <col min="1796" max="1796" width="16.7109375" style="1" customWidth="1"/>
    <col min="1797" max="1800" width="9.140625" style="1"/>
    <col min="1801" max="1801" width="38.7109375" style="1" customWidth="1"/>
    <col min="1802" max="2048" width="9.140625" style="1"/>
    <col min="2049" max="2049" width="14.85546875" style="1" customWidth="1"/>
    <col min="2050" max="2050" width="23.85546875" style="1" customWidth="1"/>
    <col min="2051" max="2051" width="14.28515625" style="1" customWidth="1"/>
    <col min="2052" max="2052" width="16.7109375" style="1" customWidth="1"/>
    <col min="2053" max="2056" width="9.140625" style="1"/>
    <col min="2057" max="2057" width="38.7109375" style="1" customWidth="1"/>
    <col min="2058" max="2304" width="9.140625" style="1"/>
    <col min="2305" max="2305" width="14.85546875" style="1" customWidth="1"/>
    <col min="2306" max="2306" width="23.85546875" style="1" customWidth="1"/>
    <col min="2307" max="2307" width="14.28515625" style="1" customWidth="1"/>
    <col min="2308" max="2308" width="16.7109375" style="1" customWidth="1"/>
    <col min="2309" max="2312" width="9.140625" style="1"/>
    <col min="2313" max="2313" width="38.7109375" style="1" customWidth="1"/>
    <col min="2314" max="2560" width="9.140625" style="1"/>
    <col min="2561" max="2561" width="14.85546875" style="1" customWidth="1"/>
    <col min="2562" max="2562" width="23.85546875" style="1" customWidth="1"/>
    <col min="2563" max="2563" width="14.28515625" style="1" customWidth="1"/>
    <col min="2564" max="2564" width="16.7109375" style="1" customWidth="1"/>
    <col min="2565" max="2568" width="9.140625" style="1"/>
    <col min="2569" max="2569" width="38.7109375" style="1" customWidth="1"/>
    <col min="2570" max="2816" width="9.140625" style="1"/>
    <col min="2817" max="2817" width="14.85546875" style="1" customWidth="1"/>
    <col min="2818" max="2818" width="23.85546875" style="1" customWidth="1"/>
    <col min="2819" max="2819" width="14.28515625" style="1" customWidth="1"/>
    <col min="2820" max="2820" width="16.7109375" style="1" customWidth="1"/>
    <col min="2821" max="2824" width="9.140625" style="1"/>
    <col min="2825" max="2825" width="38.7109375" style="1" customWidth="1"/>
    <col min="2826" max="3072" width="9.140625" style="1"/>
    <col min="3073" max="3073" width="14.85546875" style="1" customWidth="1"/>
    <col min="3074" max="3074" width="23.85546875" style="1" customWidth="1"/>
    <col min="3075" max="3075" width="14.28515625" style="1" customWidth="1"/>
    <col min="3076" max="3076" width="16.7109375" style="1" customWidth="1"/>
    <col min="3077" max="3080" width="9.140625" style="1"/>
    <col min="3081" max="3081" width="38.7109375" style="1" customWidth="1"/>
    <col min="3082" max="3328" width="9.140625" style="1"/>
    <col min="3329" max="3329" width="14.85546875" style="1" customWidth="1"/>
    <col min="3330" max="3330" width="23.85546875" style="1" customWidth="1"/>
    <col min="3331" max="3331" width="14.28515625" style="1" customWidth="1"/>
    <col min="3332" max="3332" width="16.7109375" style="1" customWidth="1"/>
    <col min="3333" max="3336" width="9.140625" style="1"/>
    <col min="3337" max="3337" width="38.7109375" style="1" customWidth="1"/>
    <col min="3338" max="3584" width="9.140625" style="1"/>
    <col min="3585" max="3585" width="14.85546875" style="1" customWidth="1"/>
    <col min="3586" max="3586" width="23.85546875" style="1" customWidth="1"/>
    <col min="3587" max="3587" width="14.28515625" style="1" customWidth="1"/>
    <col min="3588" max="3588" width="16.7109375" style="1" customWidth="1"/>
    <col min="3589" max="3592" width="9.140625" style="1"/>
    <col min="3593" max="3593" width="38.7109375" style="1" customWidth="1"/>
    <col min="3594" max="3840" width="9.140625" style="1"/>
    <col min="3841" max="3841" width="14.85546875" style="1" customWidth="1"/>
    <col min="3842" max="3842" width="23.85546875" style="1" customWidth="1"/>
    <col min="3843" max="3843" width="14.28515625" style="1" customWidth="1"/>
    <col min="3844" max="3844" width="16.7109375" style="1" customWidth="1"/>
    <col min="3845" max="3848" width="9.140625" style="1"/>
    <col min="3849" max="3849" width="38.7109375" style="1" customWidth="1"/>
    <col min="3850" max="4096" width="9.140625" style="1"/>
    <col min="4097" max="4097" width="14.85546875" style="1" customWidth="1"/>
    <col min="4098" max="4098" width="23.85546875" style="1" customWidth="1"/>
    <col min="4099" max="4099" width="14.28515625" style="1" customWidth="1"/>
    <col min="4100" max="4100" width="16.7109375" style="1" customWidth="1"/>
    <col min="4101" max="4104" width="9.140625" style="1"/>
    <col min="4105" max="4105" width="38.7109375" style="1" customWidth="1"/>
    <col min="4106" max="4352" width="9.140625" style="1"/>
    <col min="4353" max="4353" width="14.85546875" style="1" customWidth="1"/>
    <col min="4354" max="4354" width="23.85546875" style="1" customWidth="1"/>
    <col min="4355" max="4355" width="14.28515625" style="1" customWidth="1"/>
    <col min="4356" max="4356" width="16.7109375" style="1" customWidth="1"/>
    <col min="4357" max="4360" width="9.140625" style="1"/>
    <col min="4361" max="4361" width="38.7109375" style="1" customWidth="1"/>
    <col min="4362" max="4608" width="9.140625" style="1"/>
    <col min="4609" max="4609" width="14.85546875" style="1" customWidth="1"/>
    <col min="4610" max="4610" width="23.85546875" style="1" customWidth="1"/>
    <col min="4611" max="4611" width="14.28515625" style="1" customWidth="1"/>
    <col min="4612" max="4612" width="16.7109375" style="1" customWidth="1"/>
    <col min="4613" max="4616" width="9.140625" style="1"/>
    <col min="4617" max="4617" width="38.7109375" style="1" customWidth="1"/>
    <col min="4618" max="4864" width="9.140625" style="1"/>
    <col min="4865" max="4865" width="14.85546875" style="1" customWidth="1"/>
    <col min="4866" max="4866" width="23.85546875" style="1" customWidth="1"/>
    <col min="4867" max="4867" width="14.28515625" style="1" customWidth="1"/>
    <col min="4868" max="4868" width="16.7109375" style="1" customWidth="1"/>
    <col min="4869" max="4872" width="9.140625" style="1"/>
    <col min="4873" max="4873" width="38.7109375" style="1" customWidth="1"/>
    <col min="4874" max="5120" width="9.140625" style="1"/>
    <col min="5121" max="5121" width="14.85546875" style="1" customWidth="1"/>
    <col min="5122" max="5122" width="23.85546875" style="1" customWidth="1"/>
    <col min="5123" max="5123" width="14.28515625" style="1" customWidth="1"/>
    <col min="5124" max="5124" width="16.7109375" style="1" customWidth="1"/>
    <col min="5125" max="5128" width="9.140625" style="1"/>
    <col min="5129" max="5129" width="38.7109375" style="1" customWidth="1"/>
    <col min="5130" max="5376" width="9.140625" style="1"/>
    <col min="5377" max="5377" width="14.85546875" style="1" customWidth="1"/>
    <col min="5378" max="5378" width="23.85546875" style="1" customWidth="1"/>
    <col min="5379" max="5379" width="14.28515625" style="1" customWidth="1"/>
    <col min="5380" max="5380" width="16.7109375" style="1" customWidth="1"/>
    <col min="5381" max="5384" width="9.140625" style="1"/>
    <col min="5385" max="5385" width="38.7109375" style="1" customWidth="1"/>
    <col min="5386" max="5632" width="9.140625" style="1"/>
    <col min="5633" max="5633" width="14.85546875" style="1" customWidth="1"/>
    <col min="5634" max="5634" width="23.85546875" style="1" customWidth="1"/>
    <col min="5635" max="5635" width="14.28515625" style="1" customWidth="1"/>
    <col min="5636" max="5636" width="16.7109375" style="1" customWidth="1"/>
    <col min="5637" max="5640" width="9.140625" style="1"/>
    <col min="5641" max="5641" width="38.7109375" style="1" customWidth="1"/>
    <col min="5642" max="5888" width="9.140625" style="1"/>
    <col min="5889" max="5889" width="14.85546875" style="1" customWidth="1"/>
    <col min="5890" max="5890" width="23.85546875" style="1" customWidth="1"/>
    <col min="5891" max="5891" width="14.28515625" style="1" customWidth="1"/>
    <col min="5892" max="5892" width="16.7109375" style="1" customWidth="1"/>
    <col min="5893" max="5896" width="9.140625" style="1"/>
    <col min="5897" max="5897" width="38.7109375" style="1" customWidth="1"/>
    <col min="5898" max="6144" width="9.140625" style="1"/>
    <col min="6145" max="6145" width="14.85546875" style="1" customWidth="1"/>
    <col min="6146" max="6146" width="23.85546875" style="1" customWidth="1"/>
    <col min="6147" max="6147" width="14.28515625" style="1" customWidth="1"/>
    <col min="6148" max="6148" width="16.7109375" style="1" customWidth="1"/>
    <col min="6149" max="6152" width="9.140625" style="1"/>
    <col min="6153" max="6153" width="38.7109375" style="1" customWidth="1"/>
    <col min="6154" max="6400" width="9.140625" style="1"/>
    <col min="6401" max="6401" width="14.85546875" style="1" customWidth="1"/>
    <col min="6402" max="6402" width="23.85546875" style="1" customWidth="1"/>
    <col min="6403" max="6403" width="14.28515625" style="1" customWidth="1"/>
    <col min="6404" max="6404" width="16.7109375" style="1" customWidth="1"/>
    <col min="6405" max="6408" width="9.140625" style="1"/>
    <col min="6409" max="6409" width="38.7109375" style="1" customWidth="1"/>
    <col min="6410" max="6656" width="9.140625" style="1"/>
    <col min="6657" max="6657" width="14.85546875" style="1" customWidth="1"/>
    <col min="6658" max="6658" width="23.85546875" style="1" customWidth="1"/>
    <col min="6659" max="6659" width="14.28515625" style="1" customWidth="1"/>
    <col min="6660" max="6660" width="16.7109375" style="1" customWidth="1"/>
    <col min="6661" max="6664" width="9.140625" style="1"/>
    <col min="6665" max="6665" width="38.7109375" style="1" customWidth="1"/>
    <col min="6666" max="6912" width="9.140625" style="1"/>
    <col min="6913" max="6913" width="14.85546875" style="1" customWidth="1"/>
    <col min="6914" max="6914" width="23.85546875" style="1" customWidth="1"/>
    <col min="6915" max="6915" width="14.28515625" style="1" customWidth="1"/>
    <col min="6916" max="6916" width="16.7109375" style="1" customWidth="1"/>
    <col min="6917" max="6920" width="9.140625" style="1"/>
    <col min="6921" max="6921" width="38.7109375" style="1" customWidth="1"/>
    <col min="6922" max="7168" width="9.140625" style="1"/>
    <col min="7169" max="7169" width="14.85546875" style="1" customWidth="1"/>
    <col min="7170" max="7170" width="23.85546875" style="1" customWidth="1"/>
    <col min="7171" max="7171" width="14.28515625" style="1" customWidth="1"/>
    <col min="7172" max="7172" width="16.7109375" style="1" customWidth="1"/>
    <col min="7173" max="7176" width="9.140625" style="1"/>
    <col min="7177" max="7177" width="38.7109375" style="1" customWidth="1"/>
    <col min="7178" max="7424" width="9.140625" style="1"/>
    <col min="7425" max="7425" width="14.85546875" style="1" customWidth="1"/>
    <col min="7426" max="7426" width="23.85546875" style="1" customWidth="1"/>
    <col min="7427" max="7427" width="14.28515625" style="1" customWidth="1"/>
    <col min="7428" max="7428" width="16.7109375" style="1" customWidth="1"/>
    <col min="7429" max="7432" width="9.140625" style="1"/>
    <col min="7433" max="7433" width="38.7109375" style="1" customWidth="1"/>
    <col min="7434" max="7680" width="9.140625" style="1"/>
    <col min="7681" max="7681" width="14.85546875" style="1" customWidth="1"/>
    <col min="7682" max="7682" width="23.85546875" style="1" customWidth="1"/>
    <col min="7683" max="7683" width="14.28515625" style="1" customWidth="1"/>
    <col min="7684" max="7684" width="16.7109375" style="1" customWidth="1"/>
    <col min="7685" max="7688" width="9.140625" style="1"/>
    <col min="7689" max="7689" width="38.7109375" style="1" customWidth="1"/>
    <col min="7690" max="7936" width="9.140625" style="1"/>
    <col min="7937" max="7937" width="14.85546875" style="1" customWidth="1"/>
    <col min="7938" max="7938" width="23.85546875" style="1" customWidth="1"/>
    <col min="7939" max="7939" width="14.28515625" style="1" customWidth="1"/>
    <col min="7940" max="7940" width="16.7109375" style="1" customWidth="1"/>
    <col min="7941" max="7944" width="9.140625" style="1"/>
    <col min="7945" max="7945" width="38.7109375" style="1" customWidth="1"/>
    <col min="7946" max="8192" width="9.140625" style="1"/>
    <col min="8193" max="8193" width="14.85546875" style="1" customWidth="1"/>
    <col min="8194" max="8194" width="23.85546875" style="1" customWidth="1"/>
    <col min="8195" max="8195" width="14.28515625" style="1" customWidth="1"/>
    <col min="8196" max="8196" width="16.7109375" style="1" customWidth="1"/>
    <col min="8197" max="8200" width="9.140625" style="1"/>
    <col min="8201" max="8201" width="38.7109375" style="1" customWidth="1"/>
    <col min="8202" max="8448" width="9.140625" style="1"/>
    <col min="8449" max="8449" width="14.85546875" style="1" customWidth="1"/>
    <col min="8450" max="8450" width="23.85546875" style="1" customWidth="1"/>
    <col min="8451" max="8451" width="14.28515625" style="1" customWidth="1"/>
    <col min="8452" max="8452" width="16.7109375" style="1" customWidth="1"/>
    <col min="8453" max="8456" width="9.140625" style="1"/>
    <col min="8457" max="8457" width="38.7109375" style="1" customWidth="1"/>
    <col min="8458" max="8704" width="9.140625" style="1"/>
    <col min="8705" max="8705" width="14.85546875" style="1" customWidth="1"/>
    <col min="8706" max="8706" width="23.85546875" style="1" customWidth="1"/>
    <col min="8707" max="8707" width="14.28515625" style="1" customWidth="1"/>
    <col min="8708" max="8708" width="16.7109375" style="1" customWidth="1"/>
    <col min="8709" max="8712" width="9.140625" style="1"/>
    <col min="8713" max="8713" width="38.7109375" style="1" customWidth="1"/>
    <col min="8714" max="8960" width="9.140625" style="1"/>
    <col min="8961" max="8961" width="14.85546875" style="1" customWidth="1"/>
    <col min="8962" max="8962" width="23.85546875" style="1" customWidth="1"/>
    <col min="8963" max="8963" width="14.28515625" style="1" customWidth="1"/>
    <col min="8964" max="8964" width="16.7109375" style="1" customWidth="1"/>
    <col min="8965" max="8968" width="9.140625" style="1"/>
    <col min="8969" max="8969" width="38.7109375" style="1" customWidth="1"/>
    <col min="8970" max="9216" width="9.140625" style="1"/>
    <col min="9217" max="9217" width="14.85546875" style="1" customWidth="1"/>
    <col min="9218" max="9218" width="23.85546875" style="1" customWidth="1"/>
    <col min="9219" max="9219" width="14.28515625" style="1" customWidth="1"/>
    <col min="9220" max="9220" width="16.7109375" style="1" customWidth="1"/>
    <col min="9221" max="9224" width="9.140625" style="1"/>
    <col min="9225" max="9225" width="38.7109375" style="1" customWidth="1"/>
    <col min="9226" max="9472" width="9.140625" style="1"/>
    <col min="9473" max="9473" width="14.85546875" style="1" customWidth="1"/>
    <col min="9474" max="9474" width="23.85546875" style="1" customWidth="1"/>
    <col min="9475" max="9475" width="14.28515625" style="1" customWidth="1"/>
    <col min="9476" max="9476" width="16.7109375" style="1" customWidth="1"/>
    <col min="9477" max="9480" width="9.140625" style="1"/>
    <col min="9481" max="9481" width="38.7109375" style="1" customWidth="1"/>
    <col min="9482" max="9728" width="9.140625" style="1"/>
    <col min="9729" max="9729" width="14.85546875" style="1" customWidth="1"/>
    <col min="9730" max="9730" width="23.85546875" style="1" customWidth="1"/>
    <col min="9731" max="9731" width="14.28515625" style="1" customWidth="1"/>
    <col min="9732" max="9732" width="16.7109375" style="1" customWidth="1"/>
    <col min="9733" max="9736" width="9.140625" style="1"/>
    <col min="9737" max="9737" width="38.7109375" style="1" customWidth="1"/>
    <col min="9738" max="9984" width="9.140625" style="1"/>
    <col min="9985" max="9985" width="14.85546875" style="1" customWidth="1"/>
    <col min="9986" max="9986" width="23.85546875" style="1" customWidth="1"/>
    <col min="9987" max="9987" width="14.28515625" style="1" customWidth="1"/>
    <col min="9988" max="9988" width="16.7109375" style="1" customWidth="1"/>
    <col min="9989" max="9992" width="9.140625" style="1"/>
    <col min="9993" max="9993" width="38.7109375" style="1" customWidth="1"/>
    <col min="9994" max="10240" width="9.140625" style="1"/>
    <col min="10241" max="10241" width="14.85546875" style="1" customWidth="1"/>
    <col min="10242" max="10242" width="23.85546875" style="1" customWidth="1"/>
    <col min="10243" max="10243" width="14.28515625" style="1" customWidth="1"/>
    <col min="10244" max="10244" width="16.7109375" style="1" customWidth="1"/>
    <col min="10245" max="10248" width="9.140625" style="1"/>
    <col min="10249" max="10249" width="38.7109375" style="1" customWidth="1"/>
    <col min="10250" max="10496" width="9.140625" style="1"/>
    <col min="10497" max="10497" width="14.85546875" style="1" customWidth="1"/>
    <col min="10498" max="10498" width="23.85546875" style="1" customWidth="1"/>
    <col min="10499" max="10499" width="14.28515625" style="1" customWidth="1"/>
    <col min="10500" max="10500" width="16.7109375" style="1" customWidth="1"/>
    <col min="10501" max="10504" width="9.140625" style="1"/>
    <col min="10505" max="10505" width="38.7109375" style="1" customWidth="1"/>
    <col min="10506" max="10752" width="9.140625" style="1"/>
    <col min="10753" max="10753" width="14.85546875" style="1" customWidth="1"/>
    <col min="10754" max="10754" width="23.85546875" style="1" customWidth="1"/>
    <col min="10755" max="10755" width="14.28515625" style="1" customWidth="1"/>
    <col min="10756" max="10756" width="16.7109375" style="1" customWidth="1"/>
    <col min="10757" max="10760" width="9.140625" style="1"/>
    <col min="10761" max="10761" width="38.7109375" style="1" customWidth="1"/>
    <col min="10762" max="11008" width="9.140625" style="1"/>
    <col min="11009" max="11009" width="14.85546875" style="1" customWidth="1"/>
    <col min="11010" max="11010" width="23.85546875" style="1" customWidth="1"/>
    <col min="11011" max="11011" width="14.28515625" style="1" customWidth="1"/>
    <col min="11012" max="11012" width="16.7109375" style="1" customWidth="1"/>
    <col min="11013" max="11016" width="9.140625" style="1"/>
    <col min="11017" max="11017" width="38.7109375" style="1" customWidth="1"/>
    <col min="11018" max="11264" width="9.140625" style="1"/>
    <col min="11265" max="11265" width="14.85546875" style="1" customWidth="1"/>
    <col min="11266" max="11266" width="23.85546875" style="1" customWidth="1"/>
    <col min="11267" max="11267" width="14.28515625" style="1" customWidth="1"/>
    <col min="11268" max="11268" width="16.7109375" style="1" customWidth="1"/>
    <col min="11269" max="11272" width="9.140625" style="1"/>
    <col min="11273" max="11273" width="38.7109375" style="1" customWidth="1"/>
    <col min="11274" max="11520" width="9.140625" style="1"/>
    <col min="11521" max="11521" width="14.85546875" style="1" customWidth="1"/>
    <col min="11522" max="11522" width="23.85546875" style="1" customWidth="1"/>
    <col min="11523" max="11523" width="14.28515625" style="1" customWidth="1"/>
    <col min="11524" max="11524" width="16.7109375" style="1" customWidth="1"/>
    <col min="11525" max="11528" width="9.140625" style="1"/>
    <col min="11529" max="11529" width="38.7109375" style="1" customWidth="1"/>
    <col min="11530" max="11776" width="9.140625" style="1"/>
    <col min="11777" max="11777" width="14.85546875" style="1" customWidth="1"/>
    <col min="11778" max="11778" width="23.85546875" style="1" customWidth="1"/>
    <col min="11779" max="11779" width="14.28515625" style="1" customWidth="1"/>
    <col min="11780" max="11780" width="16.7109375" style="1" customWidth="1"/>
    <col min="11781" max="11784" width="9.140625" style="1"/>
    <col min="11785" max="11785" width="38.7109375" style="1" customWidth="1"/>
    <col min="11786" max="12032" width="9.140625" style="1"/>
    <col min="12033" max="12033" width="14.85546875" style="1" customWidth="1"/>
    <col min="12034" max="12034" width="23.85546875" style="1" customWidth="1"/>
    <col min="12035" max="12035" width="14.28515625" style="1" customWidth="1"/>
    <col min="12036" max="12036" width="16.7109375" style="1" customWidth="1"/>
    <col min="12037" max="12040" width="9.140625" style="1"/>
    <col min="12041" max="12041" width="38.7109375" style="1" customWidth="1"/>
    <col min="12042" max="12288" width="9.140625" style="1"/>
    <col min="12289" max="12289" width="14.85546875" style="1" customWidth="1"/>
    <col min="12290" max="12290" width="23.85546875" style="1" customWidth="1"/>
    <col min="12291" max="12291" width="14.28515625" style="1" customWidth="1"/>
    <col min="12292" max="12292" width="16.7109375" style="1" customWidth="1"/>
    <col min="12293" max="12296" width="9.140625" style="1"/>
    <col min="12297" max="12297" width="38.7109375" style="1" customWidth="1"/>
    <col min="12298" max="12544" width="9.140625" style="1"/>
    <col min="12545" max="12545" width="14.85546875" style="1" customWidth="1"/>
    <col min="12546" max="12546" width="23.85546875" style="1" customWidth="1"/>
    <col min="12547" max="12547" width="14.28515625" style="1" customWidth="1"/>
    <col min="12548" max="12548" width="16.7109375" style="1" customWidth="1"/>
    <col min="12549" max="12552" width="9.140625" style="1"/>
    <col min="12553" max="12553" width="38.7109375" style="1" customWidth="1"/>
    <col min="12554" max="12800" width="9.140625" style="1"/>
    <col min="12801" max="12801" width="14.85546875" style="1" customWidth="1"/>
    <col min="12802" max="12802" width="23.85546875" style="1" customWidth="1"/>
    <col min="12803" max="12803" width="14.28515625" style="1" customWidth="1"/>
    <col min="12804" max="12804" width="16.7109375" style="1" customWidth="1"/>
    <col min="12805" max="12808" width="9.140625" style="1"/>
    <col min="12809" max="12809" width="38.7109375" style="1" customWidth="1"/>
    <col min="12810" max="13056" width="9.140625" style="1"/>
    <col min="13057" max="13057" width="14.85546875" style="1" customWidth="1"/>
    <col min="13058" max="13058" width="23.85546875" style="1" customWidth="1"/>
    <col min="13059" max="13059" width="14.28515625" style="1" customWidth="1"/>
    <col min="13060" max="13060" width="16.7109375" style="1" customWidth="1"/>
    <col min="13061" max="13064" width="9.140625" style="1"/>
    <col min="13065" max="13065" width="38.7109375" style="1" customWidth="1"/>
    <col min="13066" max="13312" width="9.140625" style="1"/>
    <col min="13313" max="13313" width="14.85546875" style="1" customWidth="1"/>
    <col min="13314" max="13314" width="23.85546875" style="1" customWidth="1"/>
    <col min="13315" max="13315" width="14.28515625" style="1" customWidth="1"/>
    <col min="13316" max="13316" width="16.7109375" style="1" customWidth="1"/>
    <col min="13317" max="13320" width="9.140625" style="1"/>
    <col min="13321" max="13321" width="38.7109375" style="1" customWidth="1"/>
    <col min="13322" max="13568" width="9.140625" style="1"/>
    <col min="13569" max="13569" width="14.85546875" style="1" customWidth="1"/>
    <col min="13570" max="13570" width="23.85546875" style="1" customWidth="1"/>
    <col min="13571" max="13571" width="14.28515625" style="1" customWidth="1"/>
    <col min="13572" max="13572" width="16.7109375" style="1" customWidth="1"/>
    <col min="13573" max="13576" width="9.140625" style="1"/>
    <col min="13577" max="13577" width="38.7109375" style="1" customWidth="1"/>
    <col min="13578" max="13824" width="9.140625" style="1"/>
    <col min="13825" max="13825" width="14.85546875" style="1" customWidth="1"/>
    <col min="13826" max="13826" width="23.85546875" style="1" customWidth="1"/>
    <col min="13827" max="13827" width="14.28515625" style="1" customWidth="1"/>
    <col min="13828" max="13828" width="16.7109375" style="1" customWidth="1"/>
    <col min="13829" max="13832" width="9.140625" style="1"/>
    <col min="13833" max="13833" width="38.7109375" style="1" customWidth="1"/>
    <col min="13834" max="14080" width="9.140625" style="1"/>
    <col min="14081" max="14081" width="14.85546875" style="1" customWidth="1"/>
    <col min="14082" max="14082" width="23.85546875" style="1" customWidth="1"/>
    <col min="14083" max="14083" width="14.28515625" style="1" customWidth="1"/>
    <col min="14084" max="14084" width="16.7109375" style="1" customWidth="1"/>
    <col min="14085" max="14088" width="9.140625" style="1"/>
    <col min="14089" max="14089" width="38.7109375" style="1" customWidth="1"/>
    <col min="14090" max="14336" width="9.140625" style="1"/>
    <col min="14337" max="14337" width="14.85546875" style="1" customWidth="1"/>
    <col min="14338" max="14338" width="23.85546875" style="1" customWidth="1"/>
    <col min="14339" max="14339" width="14.28515625" style="1" customWidth="1"/>
    <col min="14340" max="14340" width="16.7109375" style="1" customWidth="1"/>
    <col min="14341" max="14344" width="9.140625" style="1"/>
    <col min="14345" max="14345" width="38.7109375" style="1" customWidth="1"/>
    <col min="14346" max="14592" width="9.140625" style="1"/>
    <col min="14593" max="14593" width="14.85546875" style="1" customWidth="1"/>
    <col min="14594" max="14594" width="23.85546875" style="1" customWidth="1"/>
    <col min="14595" max="14595" width="14.28515625" style="1" customWidth="1"/>
    <col min="14596" max="14596" width="16.7109375" style="1" customWidth="1"/>
    <col min="14597" max="14600" width="9.140625" style="1"/>
    <col min="14601" max="14601" width="38.7109375" style="1" customWidth="1"/>
    <col min="14602" max="14848" width="9.140625" style="1"/>
    <col min="14849" max="14849" width="14.85546875" style="1" customWidth="1"/>
    <col min="14850" max="14850" width="23.85546875" style="1" customWidth="1"/>
    <col min="14851" max="14851" width="14.28515625" style="1" customWidth="1"/>
    <col min="14852" max="14852" width="16.7109375" style="1" customWidth="1"/>
    <col min="14853" max="14856" width="9.140625" style="1"/>
    <col min="14857" max="14857" width="38.7109375" style="1" customWidth="1"/>
    <col min="14858" max="15104" width="9.140625" style="1"/>
    <col min="15105" max="15105" width="14.85546875" style="1" customWidth="1"/>
    <col min="15106" max="15106" width="23.85546875" style="1" customWidth="1"/>
    <col min="15107" max="15107" width="14.28515625" style="1" customWidth="1"/>
    <col min="15108" max="15108" width="16.7109375" style="1" customWidth="1"/>
    <col min="15109" max="15112" width="9.140625" style="1"/>
    <col min="15113" max="15113" width="38.7109375" style="1" customWidth="1"/>
    <col min="15114" max="15360" width="9.140625" style="1"/>
    <col min="15361" max="15361" width="14.85546875" style="1" customWidth="1"/>
    <col min="15362" max="15362" width="23.85546875" style="1" customWidth="1"/>
    <col min="15363" max="15363" width="14.28515625" style="1" customWidth="1"/>
    <col min="15364" max="15364" width="16.7109375" style="1" customWidth="1"/>
    <col min="15365" max="15368" width="9.140625" style="1"/>
    <col min="15369" max="15369" width="38.7109375" style="1" customWidth="1"/>
    <col min="15370" max="15616" width="9.140625" style="1"/>
    <col min="15617" max="15617" width="14.85546875" style="1" customWidth="1"/>
    <col min="15618" max="15618" width="23.85546875" style="1" customWidth="1"/>
    <col min="15619" max="15619" width="14.28515625" style="1" customWidth="1"/>
    <col min="15620" max="15620" width="16.7109375" style="1" customWidth="1"/>
    <col min="15621" max="15624" width="9.140625" style="1"/>
    <col min="15625" max="15625" width="38.7109375" style="1" customWidth="1"/>
    <col min="15626" max="15872" width="9.140625" style="1"/>
    <col min="15873" max="15873" width="14.85546875" style="1" customWidth="1"/>
    <col min="15874" max="15874" width="23.85546875" style="1" customWidth="1"/>
    <col min="15875" max="15875" width="14.28515625" style="1" customWidth="1"/>
    <col min="15876" max="15876" width="16.7109375" style="1" customWidth="1"/>
    <col min="15877" max="15880" width="9.140625" style="1"/>
    <col min="15881" max="15881" width="38.7109375" style="1" customWidth="1"/>
    <col min="15882" max="16128" width="9.140625" style="1"/>
    <col min="16129" max="16129" width="14.85546875" style="1" customWidth="1"/>
    <col min="16130" max="16130" width="23.85546875" style="1" customWidth="1"/>
    <col min="16131" max="16131" width="14.28515625" style="1" customWidth="1"/>
    <col min="16132" max="16132" width="16.7109375" style="1" customWidth="1"/>
    <col min="16133" max="16136" width="9.140625" style="1"/>
    <col min="16137" max="16137" width="38.7109375" style="1" customWidth="1"/>
    <col min="16138" max="16384" width="9.140625" style="1"/>
  </cols>
  <sheetData>
    <row r="1" spans="1:10" ht="15">
      <c r="A1" s="74" t="s">
        <v>569</v>
      </c>
    </row>
    <row r="3" spans="1:10" ht="15">
      <c r="A3" s="458" t="s">
        <v>570</v>
      </c>
    </row>
    <row r="4" spans="1:10" ht="15">
      <c r="A4" s="458"/>
    </row>
    <row r="5" spans="1:10" ht="19.5">
      <c r="A5" s="648"/>
      <c r="B5" s="649"/>
      <c r="C5" s="459" t="s">
        <v>571</v>
      </c>
      <c r="D5" s="459" t="s">
        <v>572</v>
      </c>
      <c r="G5" s="517" t="s">
        <v>17</v>
      </c>
      <c r="H5" s="518"/>
      <c r="I5" s="518"/>
      <c r="J5" s="519"/>
    </row>
    <row r="6" spans="1:10" ht="15.75">
      <c r="A6" s="460"/>
      <c r="B6" s="461" t="s">
        <v>573</v>
      </c>
      <c r="C6" s="462">
        <v>0.24</v>
      </c>
      <c r="D6" s="462">
        <v>0.28999999999999998</v>
      </c>
      <c r="G6" s="78"/>
      <c r="H6" s="84"/>
      <c r="I6" s="84"/>
      <c r="J6" s="85"/>
    </row>
    <row r="7" spans="1:10" ht="15.75">
      <c r="A7" s="460"/>
      <c r="B7" s="461" t="s">
        <v>131</v>
      </c>
      <c r="C7" s="462">
        <v>0.3</v>
      </c>
      <c r="D7" s="462">
        <v>0.34</v>
      </c>
      <c r="G7" s="80"/>
      <c r="H7" s="8"/>
      <c r="I7" s="86" t="s">
        <v>19</v>
      </c>
      <c r="J7" s="87"/>
    </row>
    <row r="8" spans="1:10" ht="15.75">
      <c r="A8" s="460" t="s">
        <v>574</v>
      </c>
      <c r="B8" s="461" t="s">
        <v>112</v>
      </c>
      <c r="C8" s="462">
        <v>0.34</v>
      </c>
      <c r="D8" s="462">
        <v>0.38</v>
      </c>
      <c r="G8" s="80"/>
      <c r="H8" s="12"/>
      <c r="I8" s="86" t="s">
        <v>21</v>
      </c>
      <c r="J8" s="87"/>
    </row>
    <row r="9" spans="1:10" ht="15.75">
      <c r="A9" s="460" t="s">
        <v>575</v>
      </c>
      <c r="B9" s="461" t="s">
        <v>138</v>
      </c>
      <c r="C9" s="462">
        <v>0.37</v>
      </c>
      <c r="D9" s="462">
        <v>0.45</v>
      </c>
      <c r="G9" s="80"/>
      <c r="H9" s="14"/>
      <c r="I9" s="86" t="s">
        <v>23</v>
      </c>
      <c r="J9" s="87"/>
    </row>
    <row r="10" spans="1:10" ht="15.75">
      <c r="A10" s="460" t="s">
        <v>576</v>
      </c>
      <c r="B10" s="461" t="s">
        <v>142</v>
      </c>
      <c r="C10" s="462">
        <v>0.45</v>
      </c>
      <c r="D10" s="462">
        <v>0.65</v>
      </c>
      <c r="G10" s="81"/>
      <c r="H10" s="88"/>
      <c r="I10" s="88"/>
      <c r="J10" s="89"/>
    </row>
    <row r="11" spans="1:10" ht="15.75">
      <c r="A11" s="463"/>
      <c r="B11" s="461" t="s">
        <v>144</v>
      </c>
      <c r="C11" s="462">
        <v>0.65</v>
      </c>
      <c r="D11" s="462">
        <v>0.85</v>
      </c>
    </row>
    <row r="12" spans="1:10" ht="15.75">
      <c r="A12" s="464"/>
      <c r="B12" s="461" t="s">
        <v>148</v>
      </c>
      <c r="C12" s="462">
        <v>0.86</v>
      </c>
      <c r="D12" s="462">
        <v>0.95</v>
      </c>
    </row>
    <row r="15" spans="1:10">
      <c r="A15" s="465" t="s">
        <v>577</v>
      </c>
    </row>
  </sheetData>
  <sheetProtection algorithmName="SHA-512" hashValue="T4mxlpS3ZOTT1NGoNxs8UcGuA3G7wHPp4A91b9gc6MzGvXJR3D3CqmC2JlyWP+GBCDJc/5weJ7XZwgSyiULu4g==" saltValue="AD/7tdnFbw6O8155al66bA==" spinCount="100000" sheet="1" objects="1" scenarios="1"/>
  <mergeCells count="2">
    <mergeCell ref="A5:B5"/>
    <mergeCell ref="G5:J5"/>
  </mergeCells>
  <pageMargins left="0.511811024" right="0.511811024" top="0.78740157499999996" bottom="0.78740157499999996" header="0.31496062000000002" footer="0.31496062000000002"/>
  <pageSetup paperSize="9" scale="8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7">
    <tabColor theme="6" tint="0.39994506668294322"/>
    <pageSetUpPr fitToPage="1"/>
  </sheetPr>
  <dimension ref="A1:J10"/>
  <sheetViews>
    <sheetView workbookViewId="0">
      <selection activeCell="G12" sqref="G12"/>
    </sheetView>
  </sheetViews>
  <sheetFormatPr defaultColWidth="9.140625" defaultRowHeight="12.75"/>
  <cols>
    <col min="1" max="1" width="27.42578125" style="1" customWidth="1"/>
    <col min="2" max="8" width="9.140625" style="1" customWidth="1"/>
    <col min="9" max="9" width="31.140625" style="1" customWidth="1"/>
    <col min="10" max="256" width="9.140625" style="1"/>
    <col min="257" max="257" width="27.42578125" style="1" customWidth="1"/>
    <col min="258" max="264" width="9.140625" style="1"/>
    <col min="265" max="265" width="31.140625" style="1" customWidth="1"/>
    <col min="266" max="512" width="9.140625" style="1"/>
    <col min="513" max="513" width="27.42578125" style="1" customWidth="1"/>
    <col min="514" max="520" width="9.140625" style="1"/>
    <col min="521" max="521" width="31.140625" style="1" customWidth="1"/>
    <col min="522" max="768" width="9.140625" style="1"/>
    <col min="769" max="769" width="27.42578125" style="1" customWidth="1"/>
    <col min="770" max="776" width="9.140625" style="1"/>
    <col min="777" max="777" width="31.140625" style="1" customWidth="1"/>
    <col min="778" max="1024" width="9.140625" style="1"/>
    <col min="1025" max="1025" width="27.42578125" style="1" customWidth="1"/>
    <col min="1026" max="1032" width="9.140625" style="1"/>
    <col min="1033" max="1033" width="31.140625" style="1" customWidth="1"/>
    <col min="1034" max="1280" width="9.140625" style="1"/>
    <col min="1281" max="1281" width="27.42578125" style="1" customWidth="1"/>
    <col min="1282" max="1288" width="9.140625" style="1"/>
    <col min="1289" max="1289" width="31.140625" style="1" customWidth="1"/>
    <col min="1290" max="1536" width="9.140625" style="1"/>
    <col min="1537" max="1537" width="27.42578125" style="1" customWidth="1"/>
    <col min="1538" max="1544" width="9.140625" style="1"/>
    <col min="1545" max="1545" width="31.140625" style="1" customWidth="1"/>
    <col min="1546" max="1792" width="9.140625" style="1"/>
    <col min="1793" max="1793" width="27.42578125" style="1" customWidth="1"/>
    <col min="1794" max="1800" width="9.140625" style="1"/>
    <col min="1801" max="1801" width="31.140625" style="1" customWidth="1"/>
    <col min="1802" max="2048" width="9.140625" style="1"/>
    <col min="2049" max="2049" width="27.42578125" style="1" customWidth="1"/>
    <col min="2050" max="2056" width="9.140625" style="1"/>
    <col min="2057" max="2057" width="31.140625" style="1" customWidth="1"/>
    <col min="2058" max="2304" width="9.140625" style="1"/>
    <col min="2305" max="2305" width="27.42578125" style="1" customWidth="1"/>
    <col min="2306" max="2312" width="9.140625" style="1"/>
    <col min="2313" max="2313" width="31.140625" style="1" customWidth="1"/>
    <col min="2314" max="2560" width="9.140625" style="1"/>
    <col min="2561" max="2561" width="27.42578125" style="1" customWidth="1"/>
    <col min="2562" max="2568" width="9.140625" style="1"/>
    <col min="2569" max="2569" width="31.140625" style="1" customWidth="1"/>
    <col min="2570" max="2816" width="9.140625" style="1"/>
    <col min="2817" max="2817" width="27.42578125" style="1" customWidth="1"/>
    <col min="2818" max="2824" width="9.140625" style="1"/>
    <col min="2825" max="2825" width="31.140625" style="1" customWidth="1"/>
    <col min="2826" max="3072" width="9.140625" style="1"/>
    <col min="3073" max="3073" width="27.42578125" style="1" customWidth="1"/>
    <col min="3074" max="3080" width="9.140625" style="1"/>
    <col min="3081" max="3081" width="31.140625" style="1" customWidth="1"/>
    <col min="3082" max="3328" width="9.140625" style="1"/>
    <col min="3329" max="3329" width="27.42578125" style="1" customWidth="1"/>
    <col min="3330" max="3336" width="9.140625" style="1"/>
    <col min="3337" max="3337" width="31.140625" style="1" customWidth="1"/>
    <col min="3338" max="3584" width="9.140625" style="1"/>
    <col min="3585" max="3585" width="27.42578125" style="1" customWidth="1"/>
    <col min="3586" max="3592" width="9.140625" style="1"/>
    <col min="3593" max="3593" width="31.140625" style="1" customWidth="1"/>
    <col min="3594" max="3840" width="9.140625" style="1"/>
    <col min="3841" max="3841" width="27.42578125" style="1" customWidth="1"/>
    <col min="3842" max="3848" width="9.140625" style="1"/>
    <col min="3849" max="3849" width="31.140625" style="1" customWidth="1"/>
    <col min="3850" max="4096" width="9.140625" style="1"/>
    <col min="4097" max="4097" width="27.42578125" style="1" customWidth="1"/>
    <col min="4098" max="4104" width="9.140625" style="1"/>
    <col min="4105" max="4105" width="31.140625" style="1" customWidth="1"/>
    <col min="4106" max="4352" width="9.140625" style="1"/>
    <col min="4353" max="4353" width="27.42578125" style="1" customWidth="1"/>
    <col min="4354" max="4360" width="9.140625" style="1"/>
    <col min="4361" max="4361" width="31.140625" style="1" customWidth="1"/>
    <col min="4362" max="4608" width="9.140625" style="1"/>
    <col min="4609" max="4609" width="27.42578125" style="1" customWidth="1"/>
    <col min="4610" max="4616" width="9.140625" style="1"/>
    <col min="4617" max="4617" width="31.140625" style="1" customWidth="1"/>
    <col min="4618" max="4864" width="9.140625" style="1"/>
    <col min="4865" max="4865" width="27.42578125" style="1" customWidth="1"/>
    <col min="4866" max="4872" width="9.140625" style="1"/>
    <col min="4873" max="4873" width="31.140625" style="1" customWidth="1"/>
    <col min="4874" max="5120" width="9.140625" style="1"/>
    <col min="5121" max="5121" width="27.42578125" style="1" customWidth="1"/>
    <col min="5122" max="5128" width="9.140625" style="1"/>
    <col min="5129" max="5129" width="31.140625" style="1" customWidth="1"/>
    <col min="5130" max="5376" width="9.140625" style="1"/>
    <col min="5377" max="5377" width="27.42578125" style="1" customWidth="1"/>
    <col min="5378" max="5384" width="9.140625" style="1"/>
    <col min="5385" max="5385" width="31.140625" style="1" customWidth="1"/>
    <col min="5386" max="5632" width="9.140625" style="1"/>
    <col min="5633" max="5633" width="27.42578125" style="1" customWidth="1"/>
    <col min="5634" max="5640" width="9.140625" style="1"/>
    <col min="5641" max="5641" width="31.140625" style="1" customWidth="1"/>
    <col min="5642" max="5888" width="9.140625" style="1"/>
    <col min="5889" max="5889" width="27.42578125" style="1" customWidth="1"/>
    <col min="5890" max="5896" width="9.140625" style="1"/>
    <col min="5897" max="5897" width="31.140625" style="1" customWidth="1"/>
    <col min="5898" max="6144" width="9.140625" style="1"/>
    <col min="6145" max="6145" width="27.42578125" style="1" customWidth="1"/>
    <col min="6146" max="6152" width="9.140625" style="1"/>
    <col min="6153" max="6153" width="31.140625" style="1" customWidth="1"/>
    <col min="6154" max="6400" width="9.140625" style="1"/>
    <col min="6401" max="6401" width="27.42578125" style="1" customWidth="1"/>
    <col min="6402" max="6408" width="9.140625" style="1"/>
    <col min="6409" max="6409" width="31.140625" style="1" customWidth="1"/>
    <col min="6410" max="6656" width="9.140625" style="1"/>
    <col min="6657" max="6657" width="27.42578125" style="1" customWidth="1"/>
    <col min="6658" max="6664" width="9.140625" style="1"/>
    <col min="6665" max="6665" width="31.140625" style="1" customWidth="1"/>
    <col min="6666" max="6912" width="9.140625" style="1"/>
    <col min="6913" max="6913" width="27.42578125" style="1" customWidth="1"/>
    <col min="6914" max="6920" width="9.140625" style="1"/>
    <col min="6921" max="6921" width="31.140625" style="1" customWidth="1"/>
    <col min="6922" max="7168" width="9.140625" style="1"/>
    <col min="7169" max="7169" width="27.42578125" style="1" customWidth="1"/>
    <col min="7170" max="7176" width="9.140625" style="1"/>
    <col min="7177" max="7177" width="31.140625" style="1" customWidth="1"/>
    <col min="7178" max="7424" width="9.140625" style="1"/>
    <col min="7425" max="7425" width="27.42578125" style="1" customWidth="1"/>
    <col min="7426" max="7432" width="9.140625" style="1"/>
    <col min="7433" max="7433" width="31.140625" style="1" customWidth="1"/>
    <col min="7434" max="7680" width="9.140625" style="1"/>
    <col min="7681" max="7681" width="27.42578125" style="1" customWidth="1"/>
    <col min="7682" max="7688" width="9.140625" style="1"/>
    <col min="7689" max="7689" width="31.140625" style="1" customWidth="1"/>
    <col min="7690" max="7936" width="9.140625" style="1"/>
    <col min="7937" max="7937" width="27.42578125" style="1" customWidth="1"/>
    <col min="7938" max="7944" width="9.140625" style="1"/>
    <col min="7945" max="7945" width="31.140625" style="1" customWidth="1"/>
    <col min="7946" max="8192" width="9.140625" style="1"/>
    <col min="8193" max="8193" width="27.42578125" style="1" customWidth="1"/>
    <col min="8194" max="8200" width="9.140625" style="1"/>
    <col min="8201" max="8201" width="31.140625" style="1" customWidth="1"/>
    <col min="8202" max="8448" width="9.140625" style="1"/>
    <col min="8449" max="8449" width="27.42578125" style="1" customWidth="1"/>
    <col min="8450" max="8456" width="9.140625" style="1"/>
    <col min="8457" max="8457" width="31.140625" style="1" customWidth="1"/>
    <col min="8458" max="8704" width="9.140625" style="1"/>
    <col min="8705" max="8705" width="27.42578125" style="1" customWidth="1"/>
    <col min="8706" max="8712" width="9.140625" style="1"/>
    <col min="8713" max="8713" width="31.140625" style="1" customWidth="1"/>
    <col min="8714" max="8960" width="9.140625" style="1"/>
    <col min="8961" max="8961" width="27.42578125" style="1" customWidth="1"/>
    <col min="8962" max="8968" width="9.140625" style="1"/>
    <col min="8969" max="8969" width="31.140625" style="1" customWidth="1"/>
    <col min="8970" max="9216" width="9.140625" style="1"/>
    <col min="9217" max="9217" width="27.42578125" style="1" customWidth="1"/>
    <col min="9218" max="9224" width="9.140625" style="1"/>
    <col min="9225" max="9225" width="31.140625" style="1" customWidth="1"/>
    <col min="9226" max="9472" width="9.140625" style="1"/>
    <col min="9473" max="9473" width="27.42578125" style="1" customWidth="1"/>
    <col min="9474" max="9480" width="9.140625" style="1"/>
    <col min="9481" max="9481" width="31.140625" style="1" customWidth="1"/>
    <col min="9482" max="9728" width="9.140625" style="1"/>
    <col min="9729" max="9729" width="27.42578125" style="1" customWidth="1"/>
    <col min="9730" max="9736" width="9.140625" style="1"/>
    <col min="9737" max="9737" width="31.140625" style="1" customWidth="1"/>
    <col min="9738" max="9984" width="9.140625" style="1"/>
    <col min="9985" max="9985" width="27.42578125" style="1" customWidth="1"/>
    <col min="9986" max="9992" width="9.140625" style="1"/>
    <col min="9993" max="9993" width="31.140625" style="1" customWidth="1"/>
    <col min="9994" max="10240" width="9.140625" style="1"/>
    <col min="10241" max="10241" width="27.42578125" style="1" customWidth="1"/>
    <col min="10242" max="10248" width="9.140625" style="1"/>
    <col min="10249" max="10249" width="31.140625" style="1" customWidth="1"/>
    <col min="10250" max="10496" width="9.140625" style="1"/>
    <col min="10497" max="10497" width="27.42578125" style="1" customWidth="1"/>
    <col min="10498" max="10504" width="9.140625" style="1"/>
    <col min="10505" max="10505" width="31.140625" style="1" customWidth="1"/>
    <col min="10506" max="10752" width="9.140625" style="1"/>
    <col min="10753" max="10753" width="27.42578125" style="1" customWidth="1"/>
    <col min="10754" max="10760" width="9.140625" style="1"/>
    <col min="10761" max="10761" width="31.140625" style="1" customWidth="1"/>
    <col min="10762" max="11008" width="9.140625" style="1"/>
    <col min="11009" max="11009" width="27.42578125" style="1" customWidth="1"/>
    <col min="11010" max="11016" width="9.140625" style="1"/>
    <col min="11017" max="11017" width="31.140625" style="1" customWidth="1"/>
    <col min="11018" max="11264" width="9.140625" style="1"/>
    <col min="11265" max="11265" width="27.42578125" style="1" customWidth="1"/>
    <col min="11266" max="11272" width="9.140625" style="1"/>
    <col min="11273" max="11273" width="31.140625" style="1" customWidth="1"/>
    <col min="11274" max="11520" width="9.140625" style="1"/>
    <col min="11521" max="11521" width="27.42578125" style="1" customWidth="1"/>
    <col min="11522" max="11528" width="9.140625" style="1"/>
    <col min="11529" max="11529" width="31.140625" style="1" customWidth="1"/>
    <col min="11530" max="11776" width="9.140625" style="1"/>
    <col min="11777" max="11777" width="27.42578125" style="1" customWidth="1"/>
    <col min="11778" max="11784" width="9.140625" style="1"/>
    <col min="11785" max="11785" width="31.140625" style="1" customWidth="1"/>
    <col min="11786" max="12032" width="9.140625" style="1"/>
    <col min="12033" max="12033" width="27.42578125" style="1" customWidth="1"/>
    <col min="12034" max="12040" width="9.140625" style="1"/>
    <col min="12041" max="12041" width="31.140625" style="1" customWidth="1"/>
    <col min="12042" max="12288" width="9.140625" style="1"/>
    <col min="12289" max="12289" width="27.42578125" style="1" customWidth="1"/>
    <col min="12290" max="12296" width="9.140625" style="1"/>
    <col min="12297" max="12297" width="31.140625" style="1" customWidth="1"/>
    <col min="12298" max="12544" width="9.140625" style="1"/>
    <col min="12545" max="12545" width="27.42578125" style="1" customWidth="1"/>
    <col min="12546" max="12552" width="9.140625" style="1"/>
    <col min="12553" max="12553" width="31.140625" style="1" customWidth="1"/>
    <col min="12554" max="12800" width="9.140625" style="1"/>
    <col min="12801" max="12801" width="27.42578125" style="1" customWidth="1"/>
    <col min="12802" max="12808" width="9.140625" style="1"/>
    <col min="12809" max="12809" width="31.140625" style="1" customWidth="1"/>
    <col min="12810" max="13056" width="9.140625" style="1"/>
    <col min="13057" max="13057" width="27.42578125" style="1" customWidth="1"/>
    <col min="13058" max="13064" width="9.140625" style="1"/>
    <col min="13065" max="13065" width="31.140625" style="1" customWidth="1"/>
    <col min="13066" max="13312" width="9.140625" style="1"/>
    <col min="13313" max="13313" width="27.42578125" style="1" customWidth="1"/>
    <col min="13314" max="13320" width="9.140625" style="1"/>
    <col min="13321" max="13321" width="31.140625" style="1" customWidth="1"/>
    <col min="13322" max="13568" width="9.140625" style="1"/>
    <col min="13569" max="13569" width="27.42578125" style="1" customWidth="1"/>
    <col min="13570" max="13576" width="9.140625" style="1"/>
    <col min="13577" max="13577" width="31.140625" style="1" customWidth="1"/>
    <col min="13578" max="13824" width="9.140625" style="1"/>
    <col min="13825" max="13825" width="27.42578125" style="1" customWidth="1"/>
    <col min="13826" max="13832" width="9.140625" style="1"/>
    <col min="13833" max="13833" width="31.140625" style="1" customWidth="1"/>
    <col min="13834" max="14080" width="9.140625" style="1"/>
    <col min="14081" max="14081" width="27.42578125" style="1" customWidth="1"/>
    <col min="14082" max="14088" width="9.140625" style="1"/>
    <col min="14089" max="14089" width="31.140625" style="1" customWidth="1"/>
    <col min="14090" max="14336" width="9.140625" style="1"/>
    <col min="14337" max="14337" width="27.42578125" style="1" customWidth="1"/>
    <col min="14338" max="14344" width="9.140625" style="1"/>
    <col min="14345" max="14345" width="31.140625" style="1" customWidth="1"/>
    <col min="14346" max="14592" width="9.140625" style="1"/>
    <col min="14593" max="14593" width="27.42578125" style="1" customWidth="1"/>
    <col min="14594" max="14600" width="9.140625" style="1"/>
    <col min="14601" max="14601" width="31.140625" style="1" customWidth="1"/>
    <col min="14602" max="14848" width="9.140625" style="1"/>
    <col min="14849" max="14849" width="27.42578125" style="1" customWidth="1"/>
    <col min="14850" max="14856" width="9.140625" style="1"/>
    <col min="14857" max="14857" width="31.140625" style="1" customWidth="1"/>
    <col min="14858" max="15104" width="9.140625" style="1"/>
    <col min="15105" max="15105" width="27.42578125" style="1" customWidth="1"/>
    <col min="15106" max="15112" width="9.140625" style="1"/>
    <col min="15113" max="15113" width="31.140625" style="1" customWidth="1"/>
    <col min="15114" max="15360" width="9.140625" style="1"/>
    <col min="15361" max="15361" width="27.42578125" style="1" customWidth="1"/>
    <col min="15362" max="15368" width="9.140625" style="1"/>
    <col min="15369" max="15369" width="31.140625" style="1" customWidth="1"/>
    <col min="15370" max="15616" width="9.140625" style="1"/>
    <col min="15617" max="15617" width="27.42578125" style="1" customWidth="1"/>
    <col min="15618" max="15624" width="9.140625" style="1"/>
    <col min="15625" max="15625" width="31.140625" style="1" customWidth="1"/>
    <col min="15626" max="15872" width="9.140625" style="1"/>
    <col min="15873" max="15873" width="27.42578125" style="1" customWidth="1"/>
    <col min="15874" max="15880" width="9.140625" style="1"/>
    <col min="15881" max="15881" width="31.140625" style="1" customWidth="1"/>
    <col min="15882" max="16128" width="9.140625" style="1"/>
    <col min="16129" max="16129" width="27.42578125" style="1" customWidth="1"/>
    <col min="16130" max="16136" width="9.140625" style="1"/>
    <col min="16137" max="16137" width="31.140625" style="1" customWidth="1"/>
    <col min="16138" max="16384" width="9.140625" style="1"/>
  </cols>
  <sheetData>
    <row r="1" spans="1:10" ht="15">
      <c r="A1" s="74" t="s">
        <v>578</v>
      </c>
    </row>
    <row r="3" spans="1:10" ht="15.75" customHeight="1">
      <c r="A3" s="458" t="s">
        <v>579</v>
      </c>
    </row>
    <row r="4" spans="1:10" ht="15.75" customHeight="1">
      <c r="A4" s="458"/>
    </row>
    <row r="5" spans="1:10" ht="16.5" customHeight="1">
      <c r="A5" s="654" t="s">
        <v>580</v>
      </c>
      <c r="B5" s="654"/>
      <c r="C5" s="654"/>
      <c r="D5" s="650" t="s">
        <v>581</v>
      </c>
      <c r="E5" s="652" t="s">
        <v>582</v>
      </c>
      <c r="G5" s="517" t="s">
        <v>17</v>
      </c>
      <c r="H5" s="518"/>
      <c r="I5" s="518"/>
      <c r="J5" s="519"/>
    </row>
    <row r="6" spans="1:10" ht="15">
      <c r="A6" s="654"/>
      <c r="B6" s="654"/>
      <c r="C6" s="654"/>
      <c r="D6" s="651"/>
      <c r="E6" s="653"/>
      <c r="G6" s="78"/>
      <c r="H6" s="84"/>
      <c r="I6" s="84"/>
      <c r="J6" s="85"/>
    </row>
    <row r="7" spans="1:10" ht="15.75">
      <c r="A7" s="654"/>
      <c r="B7" s="654"/>
      <c r="C7" s="655"/>
      <c r="D7" s="466">
        <v>2.6499999999999999E-2</v>
      </c>
      <c r="E7" s="466" t="s">
        <v>583</v>
      </c>
      <c r="G7" s="80"/>
      <c r="H7" s="8"/>
      <c r="I7" s="86" t="s">
        <v>19</v>
      </c>
      <c r="J7" s="87"/>
    </row>
    <row r="8" spans="1:10" ht="15">
      <c r="G8" s="80"/>
      <c r="H8" s="12"/>
      <c r="I8" s="86" t="s">
        <v>21</v>
      </c>
      <c r="J8" s="87"/>
    </row>
    <row r="9" spans="1:10" ht="15">
      <c r="G9" s="80"/>
      <c r="H9" s="14"/>
      <c r="I9" s="86" t="s">
        <v>23</v>
      </c>
      <c r="J9" s="87"/>
    </row>
    <row r="10" spans="1:10" ht="15">
      <c r="G10" s="81"/>
      <c r="H10" s="88"/>
      <c r="I10" s="88"/>
      <c r="J10" s="89"/>
    </row>
  </sheetData>
  <sheetProtection algorithmName="SHA-512" hashValue="DJ7s9ZFMCDPJzGzuYl2NdEQ8szr4A2NGmq5ny5PLZ5foGQRL2y2Rwl7KHwDFfV5k677LkbCMaPC2IewWOdO2jg==" saltValue="XGi45/QZwKXHL46BxCMfSA==" spinCount="100000" sheet="1" objects="1" scenarios="1"/>
  <mergeCells count="4">
    <mergeCell ref="G5:J5"/>
    <mergeCell ref="D5:D6"/>
    <mergeCell ref="E5:E6"/>
    <mergeCell ref="A5:C7"/>
  </mergeCells>
  <pageMargins left="0.511811024" right="0.511811024" top="0.78740157499999996" bottom="0.78740157499999996" header="0.31496062000000002" footer="0.31496062000000002"/>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8">
    <tabColor theme="6" tint="0.39994506668294322"/>
    <pageSetUpPr fitToPage="1"/>
  </sheetPr>
  <dimension ref="A1:K11"/>
  <sheetViews>
    <sheetView workbookViewId="0">
      <selection activeCell="G12" sqref="G12"/>
    </sheetView>
  </sheetViews>
  <sheetFormatPr defaultColWidth="9.140625" defaultRowHeight="12.75"/>
  <cols>
    <col min="1" max="1" width="5.5703125" style="1" customWidth="1"/>
    <col min="2" max="4" width="9.140625" style="1" customWidth="1"/>
    <col min="5" max="5" width="10.85546875" style="1" customWidth="1"/>
    <col min="6" max="6" width="11.28515625" style="1" customWidth="1"/>
    <col min="7" max="7" width="9.140625" style="1" customWidth="1"/>
    <col min="8" max="8" width="5.85546875" style="1" customWidth="1"/>
    <col min="9" max="9" width="9.140625" style="1" customWidth="1"/>
    <col min="10" max="10" width="38.7109375" style="1" customWidth="1"/>
    <col min="11" max="11" width="1.140625" style="1" customWidth="1"/>
    <col min="12" max="256" width="9.140625" style="1"/>
    <col min="257" max="257" width="5.5703125" style="1" customWidth="1"/>
    <col min="258" max="260" width="9.140625" style="1"/>
    <col min="261" max="261" width="10.85546875" style="1" customWidth="1"/>
    <col min="262" max="262" width="11.28515625" style="1" customWidth="1"/>
    <col min="263" max="263" width="9.140625" style="1"/>
    <col min="264" max="264" width="5.85546875" style="1" customWidth="1"/>
    <col min="265" max="265" width="9.140625" style="1"/>
    <col min="266" max="266" width="38.7109375" style="1" customWidth="1"/>
    <col min="267" max="267" width="1.140625" style="1" customWidth="1"/>
    <col min="268" max="512" width="9.140625" style="1"/>
    <col min="513" max="513" width="5.5703125" style="1" customWidth="1"/>
    <col min="514" max="516" width="9.140625" style="1"/>
    <col min="517" max="517" width="10.85546875" style="1" customWidth="1"/>
    <col min="518" max="518" width="11.28515625" style="1" customWidth="1"/>
    <col min="519" max="519" width="9.140625" style="1"/>
    <col min="520" max="520" width="5.85546875" style="1" customWidth="1"/>
    <col min="521" max="521" width="9.140625" style="1"/>
    <col min="522" max="522" width="38.7109375" style="1" customWidth="1"/>
    <col min="523" max="523" width="1.140625" style="1" customWidth="1"/>
    <col min="524" max="768" width="9.140625" style="1"/>
    <col min="769" max="769" width="5.5703125" style="1" customWidth="1"/>
    <col min="770" max="772" width="9.140625" style="1"/>
    <col min="773" max="773" width="10.85546875" style="1" customWidth="1"/>
    <col min="774" max="774" width="11.28515625" style="1" customWidth="1"/>
    <col min="775" max="775" width="9.140625" style="1"/>
    <col min="776" max="776" width="5.85546875" style="1" customWidth="1"/>
    <col min="777" max="777" width="9.140625" style="1"/>
    <col min="778" max="778" width="38.7109375" style="1" customWidth="1"/>
    <col min="779" max="779" width="1.140625" style="1" customWidth="1"/>
    <col min="780" max="1024" width="9.140625" style="1"/>
    <col min="1025" max="1025" width="5.5703125" style="1" customWidth="1"/>
    <col min="1026" max="1028" width="9.140625" style="1"/>
    <col min="1029" max="1029" width="10.85546875" style="1" customWidth="1"/>
    <col min="1030" max="1030" width="11.28515625" style="1" customWidth="1"/>
    <col min="1031" max="1031" width="9.140625" style="1"/>
    <col min="1032" max="1032" width="5.85546875" style="1" customWidth="1"/>
    <col min="1033" max="1033" width="9.140625" style="1"/>
    <col min="1034" max="1034" width="38.7109375" style="1" customWidth="1"/>
    <col min="1035" max="1035" width="1.140625" style="1" customWidth="1"/>
    <col min="1036" max="1280" width="9.140625" style="1"/>
    <col min="1281" max="1281" width="5.5703125" style="1" customWidth="1"/>
    <col min="1282" max="1284" width="9.140625" style="1"/>
    <col min="1285" max="1285" width="10.85546875" style="1" customWidth="1"/>
    <col min="1286" max="1286" width="11.28515625" style="1" customWidth="1"/>
    <col min="1287" max="1287" width="9.140625" style="1"/>
    <col min="1288" max="1288" width="5.85546875" style="1" customWidth="1"/>
    <col min="1289" max="1289" width="9.140625" style="1"/>
    <col min="1290" max="1290" width="38.7109375" style="1" customWidth="1"/>
    <col min="1291" max="1291" width="1.140625" style="1" customWidth="1"/>
    <col min="1292" max="1536" width="9.140625" style="1"/>
    <col min="1537" max="1537" width="5.5703125" style="1" customWidth="1"/>
    <col min="1538" max="1540" width="9.140625" style="1"/>
    <col min="1541" max="1541" width="10.85546875" style="1" customWidth="1"/>
    <col min="1542" max="1542" width="11.28515625" style="1" customWidth="1"/>
    <col min="1543" max="1543" width="9.140625" style="1"/>
    <col min="1544" max="1544" width="5.85546875" style="1" customWidth="1"/>
    <col min="1545" max="1545" width="9.140625" style="1"/>
    <col min="1546" max="1546" width="38.7109375" style="1" customWidth="1"/>
    <col min="1547" max="1547" width="1.140625" style="1" customWidth="1"/>
    <col min="1548" max="1792" width="9.140625" style="1"/>
    <col min="1793" max="1793" width="5.5703125" style="1" customWidth="1"/>
    <col min="1794" max="1796" width="9.140625" style="1"/>
    <col min="1797" max="1797" width="10.85546875" style="1" customWidth="1"/>
    <col min="1798" max="1798" width="11.28515625" style="1" customWidth="1"/>
    <col min="1799" max="1799" width="9.140625" style="1"/>
    <col min="1800" max="1800" width="5.85546875" style="1" customWidth="1"/>
    <col min="1801" max="1801" width="9.140625" style="1"/>
    <col min="1802" max="1802" width="38.7109375" style="1" customWidth="1"/>
    <col min="1803" max="1803" width="1.140625" style="1" customWidth="1"/>
    <col min="1804" max="2048" width="9.140625" style="1"/>
    <col min="2049" max="2049" width="5.5703125" style="1" customWidth="1"/>
    <col min="2050" max="2052" width="9.140625" style="1"/>
    <col min="2053" max="2053" width="10.85546875" style="1" customWidth="1"/>
    <col min="2054" max="2054" width="11.28515625" style="1" customWidth="1"/>
    <col min="2055" max="2055" width="9.140625" style="1"/>
    <col min="2056" max="2056" width="5.85546875" style="1" customWidth="1"/>
    <col min="2057" max="2057" width="9.140625" style="1"/>
    <col min="2058" max="2058" width="38.7109375" style="1" customWidth="1"/>
    <col min="2059" max="2059" width="1.140625" style="1" customWidth="1"/>
    <col min="2060" max="2304" width="9.140625" style="1"/>
    <col min="2305" max="2305" width="5.5703125" style="1" customWidth="1"/>
    <col min="2306" max="2308" width="9.140625" style="1"/>
    <col min="2309" max="2309" width="10.85546875" style="1" customWidth="1"/>
    <col min="2310" max="2310" width="11.28515625" style="1" customWidth="1"/>
    <col min="2311" max="2311" width="9.140625" style="1"/>
    <col min="2312" max="2312" width="5.85546875" style="1" customWidth="1"/>
    <col min="2313" max="2313" width="9.140625" style="1"/>
    <col min="2314" max="2314" width="38.7109375" style="1" customWidth="1"/>
    <col min="2315" max="2315" width="1.140625" style="1" customWidth="1"/>
    <col min="2316" max="2560" width="9.140625" style="1"/>
    <col min="2561" max="2561" width="5.5703125" style="1" customWidth="1"/>
    <col min="2562" max="2564" width="9.140625" style="1"/>
    <col min="2565" max="2565" width="10.85546875" style="1" customWidth="1"/>
    <col min="2566" max="2566" width="11.28515625" style="1" customWidth="1"/>
    <col min="2567" max="2567" width="9.140625" style="1"/>
    <col min="2568" max="2568" width="5.85546875" style="1" customWidth="1"/>
    <col min="2569" max="2569" width="9.140625" style="1"/>
    <col min="2570" max="2570" width="38.7109375" style="1" customWidth="1"/>
    <col min="2571" max="2571" width="1.140625" style="1" customWidth="1"/>
    <col min="2572" max="2816" width="9.140625" style="1"/>
    <col min="2817" max="2817" width="5.5703125" style="1" customWidth="1"/>
    <col min="2818" max="2820" width="9.140625" style="1"/>
    <col min="2821" max="2821" width="10.85546875" style="1" customWidth="1"/>
    <col min="2822" max="2822" width="11.28515625" style="1" customWidth="1"/>
    <col min="2823" max="2823" width="9.140625" style="1"/>
    <col min="2824" max="2824" width="5.85546875" style="1" customWidth="1"/>
    <col min="2825" max="2825" width="9.140625" style="1"/>
    <col min="2826" max="2826" width="38.7109375" style="1" customWidth="1"/>
    <col min="2827" max="2827" width="1.140625" style="1" customWidth="1"/>
    <col min="2828" max="3072" width="9.140625" style="1"/>
    <col min="3073" max="3073" width="5.5703125" style="1" customWidth="1"/>
    <col min="3074" max="3076" width="9.140625" style="1"/>
    <col min="3077" max="3077" width="10.85546875" style="1" customWidth="1"/>
    <col min="3078" max="3078" width="11.28515625" style="1" customWidth="1"/>
    <col min="3079" max="3079" width="9.140625" style="1"/>
    <col min="3080" max="3080" width="5.85546875" style="1" customWidth="1"/>
    <col min="3081" max="3081" width="9.140625" style="1"/>
    <col min="3082" max="3082" width="38.7109375" style="1" customWidth="1"/>
    <col min="3083" max="3083" width="1.140625" style="1" customWidth="1"/>
    <col min="3084" max="3328" width="9.140625" style="1"/>
    <col min="3329" max="3329" width="5.5703125" style="1" customWidth="1"/>
    <col min="3330" max="3332" width="9.140625" style="1"/>
    <col min="3333" max="3333" width="10.85546875" style="1" customWidth="1"/>
    <col min="3334" max="3334" width="11.28515625" style="1" customWidth="1"/>
    <col min="3335" max="3335" width="9.140625" style="1"/>
    <col min="3336" max="3336" width="5.85546875" style="1" customWidth="1"/>
    <col min="3337" max="3337" width="9.140625" style="1"/>
    <col min="3338" max="3338" width="38.7109375" style="1" customWidth="1"/>
    <col min="3339" max="3339" width="1.140625" style="1" customWidth="1"/>
    <col min="3340" max="3584" width="9.140625" style="1"/>
    <col min="3585" max="3585" width="5.5703125" style="1" customWidth="1"/>
    <col min="3586" max="3588" width="9.140625" style="1"/>
    <col min="3589" max="3589" width="10.85546875" style="1" customWidth="1"/>
    <col min="3590" max="3590" width="11.28515625" style="1" customWidth="1"/>
    <col min="3591" max="3591" width="9.140625" style="1"/>
    <col min="3592" max="3592" width="5.85546875" style="1" customWidth="1"/>
    <col min="3593" max="3593" width="9.140625" style="1"/>
    <col min="3594" max="3594" width="38.7109375" style="1" customWidth="1"/>
    <col min="3595" max="3595" width="1.140625" style="1" customWidth="1"/>
    <col min="3596" max="3840" width="9.140625" style="1"/>
    <col min="3841" max="3841" width="5.5703125" style="1" customWidth="1"/>
    <col min="3842" max="3844" width="9.140625" style="1"/>
    <col min="3845" max="3845" width="10.85546875" style="1" customWidth="1"/>
    <col min="3846" max="3846" width="11.28515625" style="1" customWidth="1"/>
    <col min="3847" max="3847" width="9.140625" style="1"/>
    <col min="3848" max="3848" width="5.85546875" style="1" customWidth="1"/>
    <col min="3849" max="3849" width="9.140625" style="1"/>
    <col min="3850" max="3850" width="38.7109375" style="1" customWidth="1"/>
    <col min="3851" max="3851" width="1.140625" style="1" customWidth="1"/>
    <col min="3852" max="4096" width="9.140625" style="1"/>
    <col min="4097" max="4097" width="5.5703125" style="1" customWidth="1"/>
    <col min="4098" max="4100" width="9.140625" style="1"/>
    <col min="4101" max="4101" width="10.85546875" style="1" customWidth="1"/>
    <col min="4102" max="4102" width="11.28515625" style="1" customWidth="1"/>
    <col min="4103" max="4103" width="9.140625" style="1"/>
    <col min="4104" max="4104" width="5.85546875" style="1" customWidth="1"/>
    <col min="4105" max="4105" width="9.140625" style="1"/>
    <col min="4106" max="4106" width="38.7109375" style="1" customWidth="1"/>
    <col min="4107" max="4107" width="1.140625" style="1" customWidth="1"/>
    <col min="4108" max="4352" width="9.140625" style="1"/>
    <col min="4353" max="4353" width="5.5703125" style="1" customWidth="1"/>
    <col min="4354" max="4356" width="9.140625" style="1"/>
    <col min="4357" max="4357" width="10.85546875" style="1" customWidth="1"/>
    <col min="4358" max="4358" width="11.28515625" style="1" customWidth="1"/>
    <col min="4359" max="4359" width="9.140625" style="1"/>
    <col min="4360" max="4360" width="5.85546875" style="1" customWidth="1"/>
    <col min="4361" max="4361" width="9.140625" style="1"/>
    <col min="4362" max="4362" width="38.7109375" style="1" customWidth="1"/>
    <col min="4363" max="4363" width="1.140625" style="1" customWidth="1"/>
    <col min="4364" max="4608" width="9.140625" style="1"/>
    <col min="4609" max="4609" width="5.5703125" style="1" customWidth="1"/>
    <col min="4610" max="4612" width="9.140625" style="1"/>
    <col min="4613" max="4613" width="10.85546875" style="1" customWidth="1"/>
    <col min="4614" max="4614" width="11.28515625" style="1" customWidth="1"/>
    <col min="4615" max="4615" width="9.140625" style="1"/>
    <col min="4616" max="4616" width="5.85546875" style="1" customWidth="1"/>
    <col min="4617" max="4617" width="9.140625" style="1"/>
    <col min="4618" max="4618" width="38.7109375" style="1" customWidth="1"/>
    <col min="4619" max="4619" width="1.140625" style="1" customWidth="1"/>
    <col min="4620" max="4864" width="9.140625" style="1"/>
    <col min="4865" max="4865" width="5.5703125" style="1" customWidth="1"/>
    <col min="4866" max="4868" width="9.140625" style="1"/>
    <col min="4869" max="4869" width="10.85546875" style="1" customWidth="1"/>
    <col min="4870" max="4870" width="11.28515625" style="1" customWidth="1"/>
    <col min="4871" max="4871" width="9.140625" style="1"/>
    <col min="4872" max="4872" width="5.85546875" style="1" customWidth="1"/>
    <col min="4873" max="4873" width="9.140625" style="1"/>
    <col min="4874" max="4874" width="38.7109375" style="1" customWidth="1"/>
    <col min="4875" max="4875" width="1.140625" style="1" customWidth="1"/>
    <col min="4876" max="5120" width="9.140625" style="1"/>
    <col min="5121" max="5121" width="5.5703125" style="1" customWidth="1"/>
    <col min="5122" max="5124" width="9.140625" style="1"/>
    <col min="5125" max="5125" width="10.85546875" style="1" customWidth="1"/>
    <col min="5126" max="5126" width="11.28515625" style="1" customWidth="1"/>
    <col min="5127" max="5127" width="9.140625" style="1"/>
    <col min="5128" max="5128" width="5.85546875" style="1" customWidth="1"/>
    <col min="5129" max="5129" width="9.140625" style="1"/>
    <col min="5130" max="5130" width="38.7109375" style="1" customWidth="1"/>
    <col min="5131" max="5131" width="1.140625" style="1" customWidth="1"/>
    <col min="5132" max="5376" width="9.140625" style="1"/>
    <col min="5377" max="5377" width="5.5703125" style="1" customWidth="1"/>
    <col min="5378" max="5380" width="9.140625" style="1"/>
    <col min="5381" max="5381" width="10.85546875" style="1" customWidth="1"/>
    <col min="5382" max="5382" width="11.28515625" style="1" customWidth="1"/>
    <col min="5383" max="5383" width="9.140625" style="1"/>
    <col min="5384" max="5384" width="5.85546875" style="1" customWidth="1"/>
    <col min="5385" max="5385" width="9.140625" style="1"/>
    <col min="5386" max="5386" width="38.7109375" style="1" customWidth="1"/>
    <col min="5387" max="5387" width="1.140625" style="1" customWidth="1"/>
    <col min="5388" max="5632" width="9.140625" style="1"/>
    <col min="5633" max="5633" width="5.5703125" style="1" customWidth="1"/>
    <col min="5634" max="5636" width="9.140625" style="1"/>
    <col min="5637" max="5637" width="10.85546875" style="1" customWidth="1"/>
    <col min="5638" max="5638" width="11.28515625" style="1" customWidth="1"/>
    <col min="5639" max="5639" width="9.140625" style="1"/>
    <col min="5640" max="5640" width="5.85546875" style="1" customWidth="1"/>
    <col min="5641" max="5641" width="9.140625" style="1"/>
    <col min="5642" max="5642" width="38.7109375" style="1" customWidth="1"/>
    <col min="5643" max="5643" width="1.140625" style="1" customWidth="1"/>
    <col min="5644" max="5888" width="9.140625" style="1"/>
    <col min="5889" max="5889" width="5.5703125" style="1" customWidth="1"/>
    <col min="5890" max="5892" width="9.140625" style="1"/>
    <col min="5893" max="5893" width="10.85546875" style="1" customWidth="1"/>
    <col min="5894" max="5894" width="11.28515625" style="1" customWidth="1"/>
    <col min="5895" max="5895" width="9.140625" style="1"/>
    <col min="5896" max="5896" width="5.85546875" style="1" customWidth="1"/>
    <col min="5897" max="5897" width="9.140625" style="1"/>
    <col min="5898" max="5898" width="38.7109375" style="1" customWidth="1"/>
    <col min="5899" max="5899" width="1.140625" style="1" customWidth="1"/>
    <col min="5900" max="6144" width="9.140625" style="1"/>
    <col min="6145" max="6145" width="5.5703125" style="1" customWidth="1"/>
    <col min="6146" max="6148" width="9.140625" style="1"/>
    <col min="6149" max="6149" width="10.85546875" style="1" customWidth="1"/>
    <col min="6150" max="6150" width="11.28515625" style="1" customWidth="1"/>
    <col min="6151" max="6151" width="9.140625" style="1"/>
    <col min="6152" max="6152" width="5.85546875" style="1" customWidth="1"/>
    <col min="6153" max="6153" width="9.140625" style="1"/>
    <col min="6154" max="6154" width="38.7109375" style="1" customWidth="1"/>
    <col min="6155" max="6155" width="1.140625" style="1" customWidth="1"/>
    <col min="6156" max="6400" width="9.140625" style="1"/>
    <col min="6401" max="6401" width="5.5703125" style="1" customWidth="1"/>
    <col min="6402" max="6404" width="9.140625" style="1"/>
    <col min="6405" max="6405" width="10.85546875" style="1" customWidth="1"/>
    <col min="6406" max="6406" width="11.28515625" style="1" customWidth="1"/>
    <col min="6407" max="6407" width="9.140625" style="1"/>
    <col min="6408" max="6408" width="5.85546875" style="1" customWidth="1"/>
    <col min="6409" max="6409" width="9.140625" style="1"/>
    <col min="6410" max="6410" width="38.7109375" style="1" customWidth="1"/>
    <col min="6411" max="6411" width="1.140625" style="1" customWidth="1"/>
    <col min="6412" max="6656" width="9.140625" style="1"/>
    <col min="6657" max="6657" width="5.5703125" style="1" customWidth="1"/>
    <col min="6658" max="6660" width="9.140625" style="1"/>
    <col min="6661" max="6661" width="10.85546875" style="1" customWidth="1"/>
    <col min="6662" max="6662" width="11.28515625" style="1" customWidth="1"/>
    <col min="6663" max="6663" width="9.140625" style="1"/>
    <col min="6664" max="6664" width="5.85546875" style="1" customWidth="1"/>
    <col min="6665" max="6665" width="9.140625" style="1"/>
    <col min="6666" max="6666" width="38.7109375" style="1" customWidth="1"/>
    <col min="6667" max="6667" width="1.140625" style="1" customWidth="1"/>
    <col min="6668" max="6912" width="9.140625" style="1"/>
    <col min="6913" max="6913" width="5.5703125" style="1" customWidth="1"/>
    <col min="6914" max="6916" width="9.140625" style="1"/>
    <col min="6917" max="6917" width="10.85546875" style="1" customWidth="1"/>
    <col min="6918" max="6918" width="11.28515625" style="1" customWidth="1"/>
    <col min="6919" max="6919" width="9.140625" style="1"/>
    <col min="6920" max="6920" width="5.85546875" style="1" customWidth="1"/>
    <col min="6921" max="6921" width="9.140625" style="1"/>
    <col min="6922" max="6922" width="38.7109375" style="1" customWidth="1"/>
    <col min="6923" max="6923" width="1.140625" style="1" customWidth="1"/>
    <col min="6924" max="7168" width="9.140625" style="1"/>
    <col min="7169" max="7169" width="5.5703125" style="1" customWidth="1"/>
    <col min="7170" max="7172" width="9.140625" style="1"/>
    <col min="7173" max="7173" width="10.85546875" style="1" customWidth="1"/>
    <col min="7174" max="7174" width="11.28515625" style="1" customWidth="1"/>
    <col min="7175" max="7175" width="9.140625" style="1"/>
    <col min="7176" max="7176" width="5.85546875" style="1" customWidth="1"/>
    <col min="7177" max="7177" width="9.140625" style="1"/>
    <col min="7178" max="7178" width="38.7109375" style="1" customWidth="1"/>
    <col min="7179" max="7179" width="1.140625" style="1" customWidth="1"/>
    <col min="7180" max="7424" width="9.140625" style="1"/>
    <col min="7425" max="7425" width="5.5703125" style="1" customWidth="1"/>
    <col min="7426" max="7428" width="9.140625" style="1"/>
    <col min="7429" max="7429" width="10.85546875" style="1" customWidth="1"/>
    <col min="7430" max="7430" width="11.28515625" style="1" customWidth="1"/>
    <col min="7431" max="7431" width="9.140625" style="1"/>
    <col min="7432" max="7432" width="5.85546875" style="1" customWidth="1"/>
    <col min="7433" max="7433" width="9.140625" style="1"/>
    <col min="7434" max="7434" width="38.7109375" style="1" customWidth="1"/>
    <col min="7435" max="7435" width="1.140625" style="1" customWidth="1"/>
    <col min="7436" max="7680" width="9.140625" style="1"/>
    <col min="7681" max="7681" width="5.5703125" style="1" customWidth="1"/>
    <col min="7682" max="7684" width="9.140625" style="1"/>
    <col min="7685" max="7685" width="10.85546875" style="1" customWidth="1"/>
    <col min="7686" max="7686" width="11.28515625" style="1" customWidth="1"/>
    <col min="7687" max="7687" width="9.140625" style="1"/>
    <col min="7688" max="7688" width="5.85546875" style="1" customWidth="1"/>
    <col min="7689" max="7689" width="9.140625" style="1"/>
    <col min="7690" max="7690" width="38.7109375" style="1" customWidth="1"/>
    <col min="7691" max="7691" width="1.140625" style="1" customWidth="1"/>
    <col min="7692" max="7936" width="9.140625" style="1"/>
    <col min="7937" max="7937" width="5.5703125" style="1" customWidth="1"/>
    <col min="7938" max="7940" width="9.140625" style="1"/>
    <col min="7941" max="7941" width="10.85546875" style="1" customWidth="1"/>
    <col min="7942" max="7942" width="11.28515625" style="1" customWidth="1"/>
    <col min="7943" max="7943" width="9.140625" style="1"/>
    <col min="7944" max="7944" width="5.85546875" style="1" customWidth="1"/>
    <col min="7945" max="7945" width="9.140625" style="1"/>
    <col min="7946" max="7946" width="38.7109375" style="1" customWidth="1"/>
    <col min="7947" max="7947" width="1.140625" style="1" customWidth="1"/>
    <col min="7948" max="8192" width="9.140625" style="1"/>
    <col min="8193" max="8193" width="5.5703125" style="1" customWidth="1"/>
    <col min="8194" max="8196" width="9.140625" style="1"/>
    <col min="8197" max="8197" width="10.85546875" style="1" customWidth="1"/>
    <col min="8198" max="8198" width="11.28515625" style="1" customWidth="1"/>
    <col min="8199" max="8199" width="9.140625" style="1"/>
    <col min="8200" max="8200" width="5.85546875" style="1" customWidth="1"/>
    <col min="8201" max="8201" width="9.140625" style="1"/>
    <col min="8202" max="8202" width="38.7109375" style="1" customWidth="1"/>
    <col min="8203" max="8203" width="1.140625" style="1" customWidth="1"/>
    <col min="8204" max="8448" width="9.140625" style="1"/>
    <col min="8449" max="8449" width="5.5703125" style="1" customWidth="1"/>
    <col min="8450" max="8452" width="9.140625" style="1"/>
    <col min="8453" max="8453" width="10.85546875" style="1" customWidth="1"/>
    <col min="8454" max="8454" width="11.28515625" style="1" customWidth="1"/>
    <col min="8455" max="8455" width="9.140625" style="1"/>
    <col min="8456" max="8456" width="5.85546875" style="1" customWidth="1"/>
    <col min="8457" max="8457" width="9.140625" style="1"/>
    <col min="8458" max="8458" width="38.7109375" style="1" customWidth="1"/>
    <col min="8459" max="8459" width="1.140625" style="1" customWidth="1"/>
    <col min="8460" max="8704" width="9.140625" style="1"/>
    <col min="8705" max="8705" width="5.5703125" style="1" customWidth="1"/>
    <col min="8706" max="8708" width="9.140625" style="1"/>
    <col min="8709" max="8709" width="10.85546875" style="1" customWidth="1"/>
    <col min="8710" max="8710" width="11.28515625" style="1" customWidth="1"/>
    <col min="8711" max="8711" width="9.140625" style="1"/>
    <col min="8712" max="8712" width="5.85546875" style="1" customWidth="1"/>
    <col min="8713" max="8713" width="9.140625" style="1"/>
    <col min="8714" max="8714" width="38.7109375" style="1" customWidth="1"/>
    <col min="8715" max="8715" width="1.140625" style="1" customWidth="1"/>
    <col min="8716" max="8960" width="9.140625" style="1"/>
    <col min="8961" max="8961" width="5.5703125" style="1" customWidth="1"/>
    <col min="8962" max="8964" width="9.140625" style="1"/>
    <col min="8965" max="8965" width="10.85546875" style="1" customWidth="1"/>
    <col min="8966" max="8966" width="11.28515625" style="1" customWidth="1"/>
    <col min="8967" max="8967" width="9.140625" style="1"/>
    <col min="8968" max="8968" width="5.85546875" style="1" customWidth="1"/>
    <col min="8969" max="8969" width="9.140625" style="1"/>
    <col min="8970" max="8970" width="38.7109375" style="1" customWidth="1"/>
    <col min="8971" max="8971" width="1.140625" style="1" customWidth="1"/>
    <col min="8972" max="9216" width="9.140625" style="1"/>
    <col min="9217" max="9217" width="5.5703125" style="1" customWidth="1"/>
    <col min="9218" max="9220" width="9.140625" style="1"/>
    <col min="9221" max="9221" width="10.85546875" style="1" customWidth="1"/>
    <col min="9222" max="9222" width="11.28515625" style="1" customWidth="1"/>
    <col min="9223" max="9223" width="9.140625" style="1"/>
    <col min="9224" max="9224" width="5.85546875" style="1" customWidth="1"/>
    <col min="9225" max="9225" width="9.140625" style="1"/>
    <col min="9226" max="9226" width="38.7109375" style="1" customWidth="1"/>
    <col min="9227" max="9227" width="1.140625" style="1" customWidth="1"/>
    <col min="9228" max="9472" width="9.140625" style="1"/>
    <col min="9473" max="9473" width="5.5703125" style="1" customWidth="1"/>
    <col min="9474" max="9476" width="9.140625" style="1"/>
    <col min="9477" max="9477" width="10.85546875" style="1" customWidth="1"/>
    <col min="9478" max="9478" width="11.28515625" style="1" customWidth="1"/>
    <col min="9479" max="9479" width="9.140625" style="1"/>
    <col min="9480" max="9480" width="5.85546875" style="1" customWidth="1"/>
    <col min="9481" max="9481" width="9.140625" style="1"/>
    <col min="9482" max="9482" width="38.7109375" style="1" customWidth="1"/>
    <col min="9483" max="9483" width="1.140625" style="1" customWidth="1"/>
    <col min="9484" max="9728" width="9.140625" style="1"/>
    <col min="9729" max="9729" width="5.5703125" style="1" customWidth="1"/>
    <col min="9730" max="9732" width="9.140625" style="1"/>
    <col min="9733" max="9733" width="10.85546875" style="1" customWidth="1"/>
    <col min="9734" max="9734" width="11.28515625" style="1" customWidth="1"/>
    <col min="9735" max="9735" width="9.140625" style="1"/>
    <col min="9736" max="9736" width="5.85546875" style="1" customWidth="1"/>
    <col min="9737" max="9737" width="9.140625" style="1"/>
    <col min="9738" max="9738" width="38.7109375" style="1" customWidth="1"/>
    <col min="9739" max="9739" width="1.140625" style="1" customWidth="1"/>
    <col min="9740" max="9984" width="9.140625" style="1"/>
    <col min="9985" max="9985" width="5.5703125" style="1" customWidth="1"/>
    <col min="9986" max="9988" width="9.140625" style="1"/>
    <col min="9989" max="9989" width="10.85546875" style="1" customWidth="1"/>
    <col min="9990" max="9990" width="11.28515625" style="1" customWidth="1"/>
    <col min="9991" max="9991" width="9.140625" style="1"/>
    <col min="9992" max="9992" width="5.85546875" style="1" customWidth="1"/>
    <col min="9993" max="9993" width="9.140625" style="1"/>
    <col min="9994" max="9994" width="38.7109375" style="1" customWidth="1"/>
    <col min="9995" max="9995" width="1.140625" style="1" customWidth="1"/>
    <col min="9996" max="10240" width="9.140625" style="1"/>
    <col min="10241" max="10241" width="5.5703125" style="1" customWidth="1"/>
    <col min="10242" max="10244" width="9.140625" style="1"/>
    <col min="10245" max="10245" width="10.85546875" style="1" customWidth="1"/>
    <col min="10246" max="10246" width="11.28515625" style="1" customWidth="1"/>
    <col min="10247" max="10247" width="9.140625" style="1"/>
    <col min="10248" max="10248" width="5.85546875" style="1" customWidth="1"/>
    <col min="10249" max="10249" width="9.140625" style="1"/>
    <col min="10250" max="10250" width="38.7109375" style="1" customWidth="1"/>
    <col min="10251" max="10251" width="1.140625" style="1" customWidth="1"/>
    <col min="10252" max="10496" width="9.140625" style="1"/>
    <col min="10497" max="10497" width="5.5703125" style="1" customWidth="1"/>
    <col min="10498" max="10500" width="9.140625" style="1"/>
    <col min="10501" max="10501" width="10.85546875" style="1" customWidth="1"/>
    <col min="10502" max="10502" width="11.28515625" style="1" customWidth="1"/>
    <col min="10503" max="10503" width="9.140625" style="1"/>
    <col min="10504" max="10504" width="5.85546875" style="1" customWidth="1"/>
    <col min="10505" max="10505" width="9.140625" style="1"/>
    <col min="10506" max="10506" width="38.7109375" style="1" customWidth="1"/>
    <col min="10507" max="10507" width="1.140625" style="1" customWidth="1"/>
    <col min="10508" max="10752" width="9.140625" style="1"/>
    <col min="10753" max="10753" width="5.5703125" style="1" customWidth="1"/>
    <col min="10754" max="10756" width="9.140625" style="1"/>
    <col min="10757" max="10757" width="10.85546875" style="1" customWidth="1"/>
    <col min="10758" max="10758" width="11.28515625" style="1" customWidth="1"/>
    <col min="10759" max="10759" width="9.140625" style="1"/>
    <col min="10760" max="10760" width="5.85546875" style="1" customWidth="1"/>
    <col min="10761" max="10761" width="9.140625" style="1"/>
    <col min="10762" max="10762" width="38.7109375" style="1" customWidth="1"/>
    <col min="10763" max="10763" width="1.140625" style="1" customWidth="1"/>
    <col min="10764" max="11008" width="9.140625" style="1"/>
    <col min="11009" max="11009" width="5.5703125" style="1" customWidth="1"/>
    <col min="11010" max="11012" width="9.140625" style="1"/>
    <col min="11013" max="11013" width="10.85546875" style="1" customWidth="1"/>
    <col min="11014" max="11014" width="11.28515625" style="1" customWidth="1"/>
    <col min="11015" max="11015" width="9.140625" style="1"/>
    <col min="11016" max="11016" width="5.85546875" style="1" customWidth="1"/>
    <col min="11017" max="11017" width="9.140625" style="1"/>
    <col min="11018" max="11018" width="38.7109375" style="1" customWidth="1"/>
    <col min="11019" max="11019" width="1.140625" style="1" customWidth="1"/>
    <col min="11020" max="11264" width="9.140625" style="1"/>
    <col min="11265" max="11265" width="5.5703125" style="1" customWidth="1"/>
    <col min="11266" max="11268" width="9.140625" style="1"/>
    <col min="11269" max="11269" width="10.85546875" style="1" customWidth="1"/>
    <col min="11270" max="11270" width="11.28515625" style="1" customWidth="1"/>
    <col min="11271" max="11271" width="9.140625" style="1"/>
    <col min="11272" max="11272" width="5.85546875" style="1" customWidth="1"/>
    <col min="11273" max="11273" width="9.140625" style="1"/>
    <col min="11274" max="11274" width="38.7109375" style="1" customWidth="1"/>
    <col min="11275" max="11275" width="1.140625" style="1" customWidth="1"/>
    <col min="11276" max="11520" width="9.140625" style="1"/>
    <col min="11521" max="11521" width="5.5703125" style="1" customWidth="1"/>
    <col min="11522" max="11524" width="9.140625" style="1"/>
    <col min="11525" max="11525" width="10.85546875" style="1" customWidth="1"/>
    <col min="11526" max="11526" width="11.28515625" style="1" customWidth="1"/>
    <col min="11527" max="11527" width="9.140625" style="1"/>
    <col min="11528" max="11528" width="5.85546875" style="1" customWidth="1"/>
    <col min="11529" max="11529" width="9.140625" style="1"/>
    <col min="11530" max="11530" width="38.7109375" style="1" customWidth="1"/>
    <col min="11531" max="11531" width="1.140625" style="1" customWidth="1"/>
    <col min="11532" max="11776" width="9.140625" style="1"/>
    <col min="11777" max="11777" width="5.5703125" style="1" customWidth="1"/>
    <col min="11778" max="11780" width="9.140625" style="1"/>
    <col min="11781" max="11781" width="10.85546875" style="1" customWidth="1"/>
    <col min="11782" max="11782" width="11.28515625" style="1" customWidth="1"/>
    <col min="11783" max="11783" width="9.140625" style="1"/>
    <col min="11784" max="11784" width="5.85546875" style="1" customWidth="1"/>
    <col min="11785" max="11785" width="9.140625" style="1"/>
    <col min="11786" max="11786" width="38.7109375" style="1" customWidth="1"/>
    <col min="11787" max="11787" width="1.140625" style="1" customWidth="1"/>
    <col min="11788" max="12032" width="9.140625" style="1"/>
    <col min="12033" max="12033" width="5.5703125" style="1" customWidth="1"/>
    <col min="12034" max="12036" width="9.140625" style="1"/>
    <col min="12037" max="12037" width="10.85546875" style="1" customWidth="1"/>
    <col min="12038" max="12038" width="11.28515625" style="1" customWidth="1"/>
    <col min="12039" max="12039" width="9.140625" style="1"/>
    <col min="12040" max="12040" width="5.85546875" style="1" customWidth="1"/>
    <col min="12041" max="12041" width="9.140625" style="1"/>
    <col min="12042" max="12042" width="38.7109375" style="1" customWidth="1"/>
    <col min="12043" max="12043" width="1.140625" style="1" customWidth="1"/>
    <col min="12044" max="12288" width="9.140625" style="1"/>
    <col min="12289" max="12289" width="5.5703125" style="1" customWidth="1"/>
    <col min="12290" max="12292" width="9.140625" style="1"/>
    <col min="12293" max="12293" width="10.85546875" style="1" customWidth="1"/>
    <col min="12294" max="12294" width="11.28515625" style="1" customWidth="1"/>
    <col min="12295" max="12295" width="9.140625" style="1"/>
    <col min="12296" max="12296" width="5.85546875" style="1" customWidth="1"/>
    <col min="12297" max="12297" width="9.140625" style="1"/>
    <col min="12298" max="12298" width="38.7109375" style="1" customWidth="1"/>
    <col min="12299" max="12299" width="1.140625" style="1" customWidth="1"/>
    <col min="12300" max="12544" width="9.140625" style="1"/>
    <col min="12545" max="12545" width="5.5703125" style="1" customWidth="1"/>
    <col min="12546" max="12548" width="9.140625" style="1"/>
    <col min="12549" max="12549" width="10.85546875" style="1" customWidth="1"/>
    <col min="12550" max="12550" width="11.28515625" style="1" customWidth="1"/>
    <col min="12551" max="12551" width="9.140625" style="1"/>
    <col min="12552" max="12552" width="5.85546875" style="1" customWidth="1"/>
    <col min="12553" max="12553" width="9.140625" style="1"/>
    <col min="12554" max="12554" width="38.7109375" style="1" customWidth="1"/>
    <col min="12555" max="12555" width="1.140625" style="1" customWidth="1"/>
    <col min="12556" max="12800" width="9.140625" style="1"/>
    <col min="12801" max="12801" width="5.5703125" style="1" customWidth="1"/>
    <col min="12802" max="12804" width="9.140625" style="1"/>
    <col min="12805" max="12805" width="10.85546875" style="1" customWidth="1"/>
    <col min="12806" max="12806" width="11.28515625" style="1" customWidth="1"/>
    <col min="12807" max="12807" width="9.140625" style="1"/>
    <col min="12808" max="12808" width="5.85546875" style="1" customWidth="1"/>
    <col min="12809" max="12809" width="9.140625" style="1"/>
    <col min="12810" max="12810" width="38.7109375" style="1" customWidth="1"/>
    <col min="12811" max="12811" width="1.140625" style="1" customWidth="1"/>
    <col min="12812" max="13056" width="9.140625" style="1"/>
    <col min="13057" max="13057" width="5.5703125" style="1" customWidth="1"/>
    <col min="13058" max="13060" width="9.140625" style="1"/>
    <col min="13061" max="13061" width="10.85546875" style="1" customWidth="1"/>
    <col min="13062" max="13062" width="11.28515625" style="1" customWidth="1"/>
    <col min="13063" max="13063" width="9.140625" style="1"/>
    <col min="13064" max="13064" width="5.85546875" style="1" customWidth="1"/>
    <col min="13065" max="13065" width="9.140625" style="1"/>
    <col min="13066" max="13066" width="38.7109375" style="1" customWidth="1"/>
    <col min="13067" max="13067" width="1.140625" style="1" customWidth="1"/>
    <col min="13068" max="13312" width="9.140625" style="1"/>
    <col min="13313" max="13313" width="5.5703125" style="1" customWidth="1"/>
    <col min="13314" max="13316" width="9.140625" style="1"/>
    <col min="13317" max="13317" width="10.85546875" style="1" customWidth="1"/>
    <col min="13318" max="13318" width="11.28515625" style="1" customWidth="1"/>
    <col min="13319" max="13319" width="9.140625" style="1"/>
    <col min="13320" max="13320" width="5.85546875" style="1" customWidth="1"/>
    <col min="13321" max="13321" width="9.140625" style="1"/>
    <col min="13322" max="13322" width="38.7109375" style="1" customWidth="1"/>
    <col min="13323" max="13323" width="1.140625" style="1" customWidth="1"/>
    <col min="13324" max="13568" width="9.140625" style="1"/>
    <col min="13569" max="13569" width="5.5703125" style="1" customWidth="1"/>
    <col min="13570" max="13572" width="9.140625" style="1"/>
    <col min="13573" max="13573" width="10.85546875" style="1" customWidth="1"/>
    <col min="13574" max="13574" width="11.28515625" style="1" customWidth="1"/>
    <col min="13575" max="13575" width="9.140625" style="1"/>
    <col min="13576" max="13576" width="5.85546875" style="1" customWidth="1"/>
    <col min="13577" max="13577" width="9.140625" style="1"/>
    <col min="13578" max="13578" width="38.7109375" style="1" customWidth="1"/>
    <col min="13579" max="13579" width="1.140625" style="1" customWidth="1"/>
    <col min="13580" max="13824" width="9.140625" style="1"/>
    <col min="13825" max="13825" width="5.5703125" style="1" customWidth="1"/>
    <col min="13826" max="13828" width="9.140625" style="1"/>
    <col min="13829" max="13829" width="10.85546875" style="1" customWidth="1"/>
    <col min="13830" max="13830" width="11.28515625" style="1" customWidth="1"/>
    <col min="13831" max="13831" width="9.140625" style="1"/>
    <col min="13832" max="13832" width="5.85546875" style="1" customWidth="1"/>
    <col min="13833" max="13833" width="9.140625" style="1"/>
    <col min="13834" max="13834" width="38.7109375" style="1" customWidth="1"/>
    <col min="13835" max="13835" width="1.140625" style="1" customWidth="1"/>
    <col min="13836" max="14080" width="9.140625" style="1"/>
    <col min="14081" max="14081" width="5.5703125" style="1" customWidth="1"/>
    <col min="14082" max="14084" width="9.140625" style="1"/>
    <col min="14085" max="14085" width="10.85546875" style="1" customWidth="1"/>
    <col min="14086" max="14086" width="11.28515625" style="1" customWidth="1"/>
    <col min="14087" max="14087" width="9.140625" style="1"/>
    <col min="14088" max="14088" width="5.85546875" style="1" customWidth="1"/>
    <col min="14089" max="14089" width="9.140625" style="1"/>
    <col min="14090" max="14090" width="38.7109375" style="1" customWidth="1"/>
    <col min="14091" max="14091" width="1.140625" style="1" customWidth="1"/>
    <col min="14092" max="14336" width="9.140625" style="1"/>
    <col min="14337" max="14337" width="5.5703125" style="1" customWidth="1"/>
    <col min="14338" max="14340" width="9.140625" style="1"/>
    <col min="14341" max="14341" width="10.85546875" style="1" customWidth="1"/>
    <col min="14342" max="14342" width="11.28515625" style="1" customWidth="1"/>
    <col min="14343" max="14343" width="9.140625" style="1"/>
    <col min="14344" max="14344" width="5.85546875" style="1" customWidth="1"/>
    <col min="14345" max="14345" width="9.140625" style="1"/>
    <col min="14346" max="14346" width="38.7109375" style="1" customWidth="1"/>
    <col min="14347" max="14347" width="1.140625" style="1" customWidth="1"/>
    <col min="14348" max="14592" width="9.140625" style="1"/>
    <col min="14593" max="14593" width="5.5703125" style="1" customWidth="1"/>
    <col min="14594" max="14596" width="9.140625" style="1"/>
    <col min="14597" max="14597" width="10.85546875" style="1" customWidth="1"/>
    <col min="14598" max="14598" width="11.28515625" style="1" customWidth="1"/>
    <col min="14599" max="14599" width="9.140625" style="1"/>
    <col min="14600" max="14600" width="5.85546875" style="1" customWidth="1"/>
    <col min="14601" max="14601" width="9.140625" style="1"/>
    <col min="14602" max="14602" width="38.7109375" style="1" customWidth="1"/>
    <col min="14603" max="14603" width="1.140625" style="1" customWidth="1"/>
    <col min="14604" max="14848" width="9.140625" style="1"/>
    <col min="14849" max="14849" width="5.5703125" style="1" customWidth="1"/>
    <col min="14850" max="14852" width="9.140625" style="1"/>
    <col min="14853" max="14853" width="10.85546875" style="1" customWidth="1"/>
    <col min="14854" max="14854" width="11.28515625" style="1" customWidth="1"/>
    <col min="14855" max="14855" width="9.140625" style="1"/>
    <col min="14856" max="14856" width="5.85546875" style="1" customWidth="1"/>
    <col min="14857" max="14857" width="9.140625" style="1"/>
    <col min="14858" max="14858" width="38.7109375" style="1" customWidth="1"/>
    <col min="14859" max="14859" width="1.140625" style="1" customWidth="1"/>
    <col min="14860" max="15104" width="9.140625" style="1"/>
    <col min="15105" max="15105" width="5.5703125" style="1" customWidth="1"/>
    <col min="15106" max="15108" width="9.140625" style="1"/>
    <col min="15109" max="15109" width="10.85546875" style="1" customWidth="1"/>
    <col min="15110" max="15110" width="11.28515625" style="1" customWidth="1"/>
    <col min="15111" max="15111" width="9.140625" style="1"/>
    <col min="15112" max="15112" width="5.85546875" style="1" customWidth="1"/>
    <col min="15113" max="15113" width="9.140625" style="1"/>
    <col min="15114" max="15114" width="38.7109375" style="1" customWidth="1"/>
    <col min="15115" max="15115" width="1.140625" style="1" customWidth="1"/>
    <col min="15116" max="15360" width="9.140625" style="1"/>
    <col min="15361" max="15361" width="5.5703125" style="1" customWidth="1"/>
    <col min="15362" max="15364" width="9.140625" style="1"/>
    <col min="15365" max="15365" width="10.85546875" style="1" customWidth="1"/>
    <col min="15366" max="15366" width="11.28515625" style="1" customWidth="1"/>
    <col min="15367" max="15367" width="9.140625" style="1"/>
    <col min="15368" max="15368" width="5.85546875" style="1" customWidth="1"/>
    <col min="15369" max="15369" width="9.140625" style="1"/>
    <col min="15370" max="15370" width="38.7109375" style="1" customWidth="1"/>
    <col min="15371" max="15371" width="1.140625" style="1" customWidth="1"/>
    <col min="15372" max="15616" width="9.140625" style="1"/>
    <col min="15617" max="15617" width="5.5703125" style="1" customWidth="1"/>
    <col min="15618" max="15620" width="9.140625" style="1"/>
    <col min="15621" max="15621" width="10.85546875" style="1" customWidth="1"/>
    <col min="15622" max="15622" width="11.28515625" style="1" customWidth="1"/>
    <col min="15623" max="15623" width="9.140625" style="1"/>
    <col min="15624" max="15624" width="5.85546875" style="1" customWidth="1"/>
    <col min="15625" max="15625" width="9.140625" style="1"/>
    <col min="15626" max="15626" width="38.7109375" style="1" customWidth="1"/>
    <col min="15627" max="15627" width="1.140625" style="1" customWidth="1"/>
    <col min="15628" max="15872" width="9.140625" style="1"/>
    <col min="15873" max="15873" width="5.5703125" style="1" customWidth="1"/>
    <col min="15874" max="15876" width="9.140625" style="1"/>
    <col min="15877" max="15877" width="10.85546875" style="1" customWidth="1"/>
    <col min="15878" max="15878" width="11.28515625" style="1" customWidth="1"/>
    <col min="15879" max="15879" width="9.140625" style="1"/>
    <col min="15880" max="15880" width="5.85546875" style="1" customWidth="1"/>
    <col min="15881" max="15881" width="9.140625" style="1"/>
    <col min="15882" max="15882" width="38.7109375" style="1" customWidth="1"/>
    <col min="15883" max="15883" width="1.140625" style="1" customWidth="1"/>
    <col min="15884" max="16128" width="9.140625" style="1"/>
    <col min="16129" max="16129" width="5.5703125" style="1" customWidth="1"/>
    <col min="16130" max="16132" width="9.140625" style="1"/>
    <col min="16133" max="16133" width="10.85546875" style="1" customWidth="1"/>
    <col min="16134" max="16134" width="11.28515625" style="1" customWidth="1"/>
    <col min="16135" max="16135" width="9.140625" style="1"/>
    <col min="16136" max="16136" width="5.85546875" style="1" customWidth="1"/>
    <col min="16137" max="16137" width="9.140625" style="1"/>
    <col min="16138" max="16138" width="38.7109375" style="1" customWidth="1"/>
    <col min="16139" max="16139" width="1.140625" style="1" customWidth="1"/>
    <col min="16140" max="16384" width="9.140625" style="1"/>
  </cols>
  <sheetData>
    <row r="1" spans="1:11" ht="15">
      <c r="A1" s="74" t="s">
        <v>584</v>
      </c>
    </row>
    <row r="3" spans="1:11" s="96" customFormat="1" ht="15">
      <c r="A3" s="91" t="s">
        <v>585</v>
      </c>
      <c r="B3" s="92" t="s">
        <v>586</v>
      </c>
    </row>
    <row r="4" spans="1:11" s="96" customFormat="1" ht="15">
      <c r="A4" s="91"/>
      <c r="B4" s="92"/>
    </row>
    <row r="5" spans="1:11" s="96" customFormat="1" ht="31.5">
      <c r="A5" s="656" t="s">
        <v>587</v>
      </c>
      <c r="B5" s="656"/>
      <c r="C5" s="656"/>
      <c r="D5" s="657"/>
      <c r="E5" s="467" t="s">
        <v>588</v>
      </c>
      <c r="F5" s="467" t="s">
        <v>589</v>
      </c>
      <c r="H5" s="517" t="s">
        <v>17</v>
      </c>
      <c r="I5" s="518"/>
      <c r="J5" s="518"/>
      <c r="K5" s="519"/>
    </row>
    <row r="6" spans="1:11" s="96" customFormat="1" ht="15.75" customHeight="1">
      <c r="A6" s="656"/>
      <c r="B6" s="656"/>
      <c r="C6" s="656"/>
      <c r="D6" s="657"/>
      <c r="E6" s="179">
        <v>0.03</v>
      </c>
      <c r="F6" s="179">
        <v>0.05</v>
      </c>
      <c r="H6" s="78"/>
      <c r="I6" s="84"/>
      <c r="J6" s="84"/>
      <c r="K6" s="85"/>
    </row>
    <row r="7" spans="1:11" s="96" customFormat="1" ht="15.75" customHeight="1">
      <c r="A7" s="92"/>
      <c r="B7" s="92"/>
      <c r="C7" s="92"/>
      <c r="D7" s="92"/>
      <c r="H7" s="80"/>
      <c r="I7" s="8"/>
      <c r="J7" s="86" t="s">
        <v>19</v>
      </c>
      <c r="K7" s="87"/>
    </row>
    <row r="8" spans="1:11" s="96" customFormat="1" ht="15" customHeight="1">
      <c r="A8" s="1"/>
      <c r="B8" s="1"/>
      <c r="C8" s="1"/>
      <c r="D8" s="1"/>
      <c r="E8" s="1"/>
      <c r="F8" s="1"/>
      <c r="H8" s="80"/>
      <c r="I8" s="12"/>
      <c r="J8" s="86" t="s">
        <v>21</v>
      </c>
      <c r="K8" s="87"/>
    </row>
    <row r="9" spans="1:11" s="96" customFormat="1" ht="15">
      <c r="A9" s="1"/>
      <c r="B9" s="1"/>
      <c r="C9" s="1"/>
      <c r="D9" s="1"/>
      <c r="E9" s="1"/>
      <c r="F9" s="1"/>
      <c r="H9" s="80"/>
      <c r="I9" s="14"/>
      <c r="J9" s="86" t="s">
        <v>23</v>
      </c>
      <c r="K9" s="87"/>
    </row>
    <row r="10" spans="1:11" s="96" customFormat="1" ht="15">
      <c r="A10" s="1"/>
      <c r="B10" s="1"/>
      <c r="C10" s="1"/>
      <c r="D10" s="1"/>
      <c r="E10" s="1"/>
      <c r="F10" s="1"/>
      <c r="H10" s="81"/>
      <c r="I10" s="88"/>
      <c r="J10" s="88"/>
      <c r="K10" s="89"/>
    </row>
    <row r="11" spans="1:11" s="96" customFormat="1" ht="15">
      <c r="A11" s="1"/>
      <c r="B11" s="1"/>
      <c r="C11" s="1"/>
      <c r="D11" s="1"/>
      <c r="E11" s="1"/>
      <c r="F11" s="1"/>
    </row>
  </sheetData>
  <sheetProtection algorithmName="SHA-512" hashValue="4uWxh4OH3F6QyQBd8t8FQDtaAtgNgQqIN3o18XabV7O/T0GXOqVdpa8xDHdIGJDFYTeHMGoz91V9tvmFeL4Svg==" saltValue="eh4ArVzJfulkEAgPSS+KHg==" spinCount="100000" sheet="1" objects="1" scenarios="1"/>
  <mergeCells count="2">
    <mergeCell ref="H5:K5"/>
    <mergeCell ref="A5:D6"/>
  </mergeCells>
  <pageMargins left="0.511811024" right="0.511811024" top="0.78740157499999996" bottom="0.78740157499999996" header="0.31496062000000002" footer="0.31496062000000002"/>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9">
    <tabColor theme="6" tint="0.59999389629810485"/>
    <pageSetUpPr fitToPage="1"/>
  </sheetPr>
  <dimension ref="A1:WVK60"/>
  <sheetViews>
    <sheetView workbookViewId="0">
      <selection activeCell="G10" sqref="G10:G16"/>
    </sheetView>
  </sheetViews>
  <sheetFormatPr defaultColWidth="11.42578125" defaultRowHeight="15"/>
  <cols>
    <col min="1" max="1" width="5" style="96" customWidth="1"/>
    <col min="2" max="2" width="21" style="96" customWidth="1"/>
    <col min="3" max="3" width="10" style="96" hidden="1" customWidth="1"/>
    <col min="4" max="4" width="18.42578125" style="96" customWidth="1"/>
    <col min="5" max="5" width="10" style="96" customWidth="1"/>
    <col min="6" max="6" width="8.140625" style="96" customWidth="1"/>
    <col min="7" max="7" width="15.28515625" style="96" customWidth="1"/>
    <col min="8" max="8" width="5.5703125" style="96" customWidth="1"/>
    <col min="9" max="9" width="11.42578125" style="96" customWidth="1"/>
    <col min="10" max="10" width="4.7109375" style="96" customWidth="1"/>
    <col min="11" max="11" width="11.42578125" style="96" customWidth="1"/>
    <col min="12" max="12" width="38.7109375" style="96" customWidth="1"/>
    <col min="13" max="13" width="0.85546875" style="96" customWidth="1"/>
    <col min="14" max="14" width="37.85546875" style="96" customWidth="1"/>
    <col min="15" max="256" width="11.42578125" style="96"/>
    <col min="257" max="257" width="5" style="96" customWidth="1"/>
    <col min="258" max="258" width="21" style="96" customWidth="1"/>
    <col min="259" max="259" width="11.42578125" style="96" hidden="1" customWidth="1"/>
    <col min="260" max="260" width="18.42578125" style="96" customWidth="1"/>
    <col min="261" max="261" width="10" style="96" customWidth="1"/>
    <col min="262" max="262" width="8.140625" style="96" customWidth="1"/>
    <col min="263" max="263" width="15.28515625" style="96" customWidth="1"/>
    <col min="264" max="264" width="5.5703125" style="96" customWidth="1"/>
    <col min="265" max="265" width="11.42578125" style="96"/>
    <col min="266" max="266" width="4.7109375" style="96" customWidth="1"/>
    <col min="267" max="267" width="11.42578125" style="96"/>
    <col min="268" max="268" width="38.7109375" style="96" customWidth="1"/>
    <col min="269" max="269" width="0.85546875" style="96" customWidth="1"/>
    <col min="270" max="270" width="37.85546875" style="96" customWidth="1"/>
    <col min="271" max="512" width="11.42578125" style="96"/>
    <col min="513" max="513" width="5" style="96" customWidth="1"/>
    <col min="514" max="514" width="21" style="96" customWidth="1"/>
    <col min="515" max="515" width="11.42578125" style="96" hidden="1" customWidth="1"/>
    <col min="516" max="516" width="18.42578125" style="96" customWidth="1"/>
    <col min="517" max="517" width="10" style="96" customWidth="1"/>
    <col min="518" max="518" width="8.140625" style="96" customWidth="1"/>
    <col min="519" max="519" width="15.28515625" style="96" customWidth="1"/>
    <col min="520" max="520" width="5.5703125" style="96" customWidth="1"/>
    <col min="521" max="521" width="11.42578125" style="96"/>
    <col min="522" max="522" width="4.7109375" style="96" customWidth="1"/>
    <col min="523" max="523" width="11.42578125" style="96"/>
    <col min="524" max="524" width="38.7109375" style="96" customWidth="1"/>
    <col min="525" max="525" width="0.85546875" style="96" customWidth="1"/>
    <col min="526" max="526" width="37.85546875" style="96" customWidth="1"/>
    <col min="527" max="768" width="11.42578125" style="96"/>
    <col min="769" max="769" width="5" style="96" customWidth="1"/>
    <col min="770" max="770" width="21" style="96" customWidth="1"/>
    <col min="771" max="771" width="11.42578125" style="96" hidden="1" customWidth="1"/>
    <col min="772" max="772" width="18.42578125" style="96" customWidth="1"/>
    <col min="773" max="773" width="10" style="96" customWidth="1"/>
    <col min="774" max="774" width="8.140625" style="96" customWidth="1"/>
    <col min="775" max="775" width="15.28515625" style="96" customWidth="1"/>
    <col min="776" max="776" width="5.5703125" style="96" customWidth="1"/>
    <col min="777" max="777" width="11.42578125" style="96"/>
    <col min="778" max="778" width="4.7109375" style="96" customWidth="1"/>
    <col min="779" max="779" width="11.42578125" style="96"/>
    <col min="780" max="780" width="38.7109375" style="96" customWidth="1"/>
    <col min="781" max="781" width="0.85546875" style="96" customWidth="1"/>
    <col min="782" max="782" width="37.85546875" style="96" customWidth="1"/>
    <col min="783" max="1024" width="11.42578125" style="96"/>
    <col min="1025" max="1025" width="5" style="96" customWidth="1"/>
    <col min="1026" max="1026" width="21" style="96" customWidth="1"/>
    <col min="1027" max="1027" width="11.42578125" style="96" hidden="1" customWidth="1"/>
    <col min="1028" max="1028" width="18.42578125" style="96" customWidth="1"/>
    <col min="1029" max="1029" width="10" style="96" customWidth="1"/>
    <col min="1030" max="1030" width="8.140625" style="96" customWidth="1"/>
    <col min="1031" max="1031" width="15.28515625" style="96" customWidth="1"/>
    <col min="1032" max="1032" width="5.5703125" style="96" customWidth="1"/>
    <col min="1033" max="1033" width="11.42578125" style="96"/>
    <col min="1034" max="1034" width="4.7109375" style="96" customWidth="1"/>
    <col min="1035" max="1035" width="11.42578125" style="96"/>
    <col min="1036" max="1036" width="38.7109375" style="96" customWidth="1"/>
    <col min="1037" max="1037" width="0.85546875" style="96" customWidth="1"/>
    <col min="1038" max="1038" width="37.85546875" style="96" customWidth="1"/>
    <col min="1039" max="1280" width="11.42578125" style="96"/>
    <col min="1281" max="1281" width="5" style="96" customWidth="1"/>
    <col min="1282" max="1282" width="21" style="96" customWidth="1"/>
    <col min="1283" max="1283" width="11.42578125" style="96" hidden="1" customWidth="1"/>
    <col min="1284" max="1284" width="18.42578125" style="96" customWidth="1"/>
    <col min="1285" max="1285" width="10" style="96" customWidth="1"/>
    <col min="1286" max="1286" width="8.140625" style="96" customWidth="1"/>
    <col min="1287" max="1287" width="15.28515625" style="96" customWidth="1"/>
    <col min="1288" max="1288" width="5.5703125" style="96" customWidth="1"/>
    <col min="1289" max="1289" width="11.42578125" style="96"/>
    <col min="1290" max="1290" width="4.7109375" style="96" customWidth="1"/>
    <col min="1291" max="1291" width="11.42578125" style="96"/>
    <col min="1292" max="1292" width="38.7109375" style="96" customWidth="1"/>
    <col min="1293" max="1293" width="0.85546875" style="96" customWidth="1"/>
    <col min="1294" max="1294" width="37.85546875" style="96" customWidth="1"/>
    <col min="1295" max="1536" width="11.42578125" style="96"/>
    <col min="1537" max="1537" width="5" style="96" customWidth="1"/>
    <col min="1538" max="1538" width="21" style="96" customWidth="1"/>
    <col min="1539" max="1539" width="11.42578125" style="96" hidden="1" customWidth="1"/>
    <col min="1540" max="1540" width="18.42578125" style="96" customWidth="1"/>
    <col min="1541" max="1541" width="10" style="96" customWidth="1"/>
    <col min="1542" max="1542" width="8.140625" style="96" customWidth="1"/>
    <col min="1543" max="1543" width="15.28515625" style="96" customWidth="1"/>
    <col min="1544" max="1544" width="5.5703125" style="96" customWidth="1"/>
    <col min="1545" max="1545" width="11.42578125" style="96"/>
    <col min="1546" max="1546" width="4.7109375" style="96" customWidth="1"/>
    <col min="1547" max="1547" width="11.42578125" style="96"/>
    <col min="1548" max="1548" width="38.7109375" style="96" customWidth="1"/>
    <col min="1549" max="1549" width="0.85546875" style="96" customWidth="1"/>
    <col min="1550" max="1550" width="37.85546875" style="96" customWidth="1"/>
    <col min="1551" max="1792" width="11.42578125" style="96"/>
    <col min="1793" max="1793" width="5" style="96" customWidth="1"/>
    <col min="1794" max="1794" width="21" style="96" customWidth="1"/>
    <col min="1795" max="1795" width="11.42578125" style="96" hidden="1" customWidth="1"/>
    <col min="1796" max="1796" width="18.42578125" style="96" customWidth="1"/>
    <col min="1797" max="1797" width="10" style="96" customWidth="1"/>
    <col min="1798" max="1798" width="8.140625" style="96" customWidth="1"/>
    <col min="1799" max="1799" width="15.28515625" style="96" customWidth="1"/>
    <col min="1800" max="1800" width="5.5703125" style="96" customWidth="1"/>
    <col min="1801" max="1801" width="11.42578125" style="96"/>
    <col min="1802" max="1802" width="4.7109375" style="96" customWidth="1"/>
    <col min="1803" max="1803" width="11.42578125" style="96"/>
    <col min="1804" max="1804" width="38.7109375" style="96" customWidth="1"/>
    <col min="1805" max="1805" width="0.85546875" style="96" customWidth="1"/>
    <col min="1806" max="1806" width="37.85546875" style="96" customWidth="1"/>
    <col min="1807" max="2048" width="11.42578125" style="96"/>
    <col min="2049" max="2049" width="5" style="96" customWidth="1"/>
    <col min="2050" max="2050" width="21" style="96" customWidth="1"/>
    <col min="2051" max="2051" width="11.42578125" style="96" hidden="1" customWidth="1"/>
    <col min="2052" max="2052" width="18.42578125" style="96" customWidth="1"/>
    <col min="2053" max="2053" width="10" style="96" customWidth="1"/>
    <col min="2054" max="2054" width="8.140625" style="96" customWidth="1"/>
    <col min="2055" max="2055" width="15.28515625" style="96" customWidth="1"/>
    <col min="2056" max="2056" width="5.5703125" style="96" customWidth="1"/>
    <col min="2057" max="2057" width="11.42578125" style="96"/>
    <col min="2058" max="2058" width="4.7109375" style="96" customWidth="1"/>
    <col min="2059" max="2059" width="11.42578125" style="96"/>
    <col min="2060" max="2060" width="38.7109375" style="96" customWidth="1"/>
    <col min="2061" max="2061" width="0.85546875" style="96" customWidth="1"/>
    <col min="2062" max="2062" width="37.85546875" style="96" customWidth="1"/>
    <col min="2063" max="2304" width="11.42578125" style="96"/>
    <col min="2305" max="2305" width="5" style="96" customWidth="1"/>
    <col min="2306" max="2306" width="21" style="96" customWidth="1"/>
    <col min="2307" max="2307" width="11.42578125" style="96" hidden="1" customWidth="1"/>
    <col min="2308" max="2308" width="18.42578125" style="96" customWidth="1"/>
    <col min="2309" max="2309" width="10" style="96" customWidth="1"/>
    <col min="2310" max="2310" width="8.140625" style="96" customWidth="1"/>
    <col min="2311" max="2311" width="15.28515625" style="96" customWidth="1"/>
    <col min="2312" max="2312" width="5.5703125" style="96" customWidth="1"/>
    <col min="2313" max="2313" width="11.42578125" style="96"/>
    <col min="2314" max="2314" width="4.7109375" style="96" customWidth="1"/>
    <col min="2315" max="2315" width="11.42578125" style="96"/>
    <col min="2316" max="2316" width="38.7109375" style="96" customWidth="1"/>
    <col min="2317" max="2317" width="0.85546875" style="96" customWidth="1"/>
    <col min="2318" max="2318" width="37.85546875" style="96" customWidth="1"/>
    <col min="2319" max="2560" width="11.42578125" style="96"/>
    <col min="2561" max="2561" width="5" style="96" customWidth="1"/>
    <col min="2562" max="2562" width="21" style="96" customWidth="1"/>
    <col min="2563" max="2563" width="11.42578125" style="96" hidden="1" customWidth="1"/>
    <col min="2564" max="2564" width="18.42578125" style="96" customWidth="1"/>
    <col min="2565" max="2565" width="10" style="96" customWidth="1"/>
    <col min="2566" max="2566" width="8.140625" style="96" customWidth="1"/>
    <col min="2567" max="2567" width="15.28515625" style="96" customWidth="1"/>
    <col min="2568" max="2568" width="5.5703125" style="96" customWidth="1"/>
    <col min="2569" max="2569" width="11.42578125" style="96"/>
    <col min="2570" max="2570" width="4.7109375" style="96" customWidth="1"/>
    <col min="2571" max="2571" width="11.42578125" style="96"/>
    <col min="2572" max="2572" width="38.7109375" style="96" customWidth="1"/>
    <col min="2573" max="2573" width="0.85546875" style="96" customWidth="1"/>
    <col min="2574" max="2574" width="37.85546875" style="96" customWidth="1"/>
    <col min="2575" max="2816" width="11.42578125" style="96"/>
    <col min="2817" max="2817" width="5" style="96" customWidth="1"/>
    <col min="2818" max="2818" width="21" style="96" customWidth="1"/>
    <col min="2819" max="2819" width="11.42578125" style="96" hidden="1" customWidth="1"/>
    <col min="2820" max="2820" width="18.42578125" style="96" customWidth="1"/>
    <col min="2821" max="2821" width="10" style="96" customWidth="1"/>
    <col min="2822" max="2822" width="8.140625" style="96" customWidth="1"/>
    <col min="2823" max="2823" width="15.28515625" style="96" customWidth="1"/>
    <col min="2824" max="2824" width="5.5703125" style="96" customWidth="1"/>
    <col min="2825" max="2825" width="11.42578125" style="96"/>
    <col min="2826" max="2826" width="4.7109375" style="96" customWidth="1"/>
    <col min="2827" max="2827" width="11.42578125" style="96"/>
    <col min="2828" max="2828" width="38.7109375" style="96" customWidth="1"/>
    <col min="2829" max="2829" width="0.85546875" style="96" customWidth="1"/>
    <col min="2830" max="2830" width="37.85546875" style="96" customWidth="1"/>
    <col min="2831" max="3072" width="11.42578125" style="96"/>
    <col min="3073" max="3073" width="5" style="96" customWidth="1"/>
    <col min="3074" max="3074" width="21" style="96" customWidth="1"/>
    <col min="3075" max="3075" width="11.42578125" style="96" hidden="1" customWidth="1"/>
    <col min="3076" max="3076" width="18.42578125" style="96" customWidth="1"/>
    <col min="3077" max="3077" width="10" style="96" customWidth="1"/>
    <col min="3078" max="3078" width="8.140625" style="96" customWidth="1"/>
    <col min="3079" max="3079" width="15.28515625" style="96" customWidth="1"/>
    <col min="3080" max="3080" width="5.5703125" style="96" customWidth="1"/>
    <col min="3081" max="3081" width="11.42578125" style="96"/>
    <col min="3082" max="3082" width="4.7109375" style="96" customWidth="1"/>
    <col min="3083" max="3083" width="11.42578125" style="96"/>
    <col min="3084" max="3084" width="38.7109375" style="96" customWidth="1"/>
    <col min="3085" max="3085" width="0.85546875" style="96" customWidth="1"/>
    <col min="3086" max="3086" width="37.85546875" style="96" customWidth="1"/>
    <col min="3087" max="3328" width="11.42578125" style="96"/>
    <col min="3329" max="3329" width="5" style="96" customWidth="1"/>
    <col min="3330" max="3330" width="21" style="96" customWidth="1"/>
    <col min="3331" max="3331" width="11.42578125" style="96" hidden="1" customWidth="1"/>
    <col min="3332" max="3332" width="18.42578125" style="96" customWidth="1"/>
    <col min="3333" max="3333" width="10" style="96" customWidth="1"/>
    <col min="3334" max="3334" width="8.140625" style="96" customWidth="1"/>
    <col min="3335" max="3335" width="15.28515625" style="96" customWidth="1"/>
    <col min="3336" max="3336" width="5.5703125" style="96" customWidth="1"/>
    <col min="3337" max="3337" width="11.42578125" style="96"/>
    <col min="3338" max="3338" width="4.7109375" style="96" customWidth="1"/>
    <col min="3339" max="3339" width="11.42578125" style="96"/>
    <col min="3340" max="3340" width="38.7109375" style="96" customWidth="1"/>
    <col min="3341" max="3341" width="0.85546875" style="96" customWidth="1"/>
    <col min="3342" max="3342" width="37.85546875" style="96" customWidth="1"/>
    <col min="3343" max="3584" width="11.42578125" style="96"/>
    <col min="3585" max="3585" width="5" style="96" customWidth="1"/>
    <col min="3586" max="3586" width="21" style="96" customWidth="1"/>
    <col min="3587" max="3587" width="11.42578125" style="96" hidden="1" customWidth="1"/>
    <col min="3588" max="3588" width="18.42578125" style="96" customWidth="1"/>
    <col min="3589" max="3589" width="10" style="96" customWidth="1"/>
    <col min="3590" max="3590" width="8.140625" style="96" customWidth="1"/>
    <col min="3591" max="3591" width="15.28515625" style="96" customWidth="1"/>
    <col min="3592" max="3592" width="5.5703125" style="96" customWidth="1"/>
    <col min="3593" max="3593" width="11.42578125" style="96"/>
    <col min="3594" max="3594" width="4.7109375" style="96" customWidth="1"/>
    <col min="3595" max="3595" width="11.42578125" style="96"/>
    <col min="3596" max="3596" width="38.7109375" style="96" customWidth="1"/>
    <col min="3597" max="3597" width="0.85546875" style="96" customWidth="1"/>
    <col min="3598" max="3598" width="37.85546875" style="96" customWidth="1"/>
    <col min="3599" max="3840" width="11.42578125" style="96"/>
    <col min="3841" max="3841" width="5" style="96" customWidth="1"/>
    <col min="3842" max="3842" width="21" style="96" customWidth="1"/>
    <col min="3843" max="3843" width="11.42578125" style="96" hidden="1" customWidth="1"/>
    <col min="3844" max="3844" width="18.42578125" style="96" customWidth="1"/>
    <col min="3845" max="3845" width="10" style="96" customWidth="1"/>
    <col min="3846" max="3846" width="8.140625" style="96" customWidth="1"/>
    <col min="3847" max="3847" width="15.28515625" style="96" customWidth="1"/>
    <col min="3848" max="3848" width="5.5703125" style="96" customWidth="1"/>
    <col min="3849" max="3849" width="11.42578125" style="96"/>
    <col min="3850" max="3850" width="4.7109375" style="96" customWidth="1"/>
    <col min="3851" max="3851" width="11.42578125" style="96"/>
    <col min="3852" max="3852" width="38.7109375" style="96" customWidth="1"/>
    <col min="3853" max="3853" width="0.85546875" style="96" customWidth="1"/>
    <col min="3854" max="3854" width="37.85546875" style="96" customWidth="1"/>
    <col min="3855" max="4096" width="11.42578125" style="96"/>
    <col min="4097" max="4097" width="5" style="96" customWidth="1"/>
    <col min="4098" max="4098" width="21" style="96" customWidth="1"/>
    <col min="4099" max="4099" width="11.42578125" style="96" hidden="1" customWidth="1"/>
    <col min="4100" max="4100" width="18.42578125" style="96" customWidth="1"/>
    <col min="4101" max="4101" width="10" style="96" customWidth="1"/>
    <col min="4102" max="4102" width="8.140625" style="96" customWidth="1"/>
    <col min="4103" max="4103" width="15.28515625" style="96" customWidth="1"/>
    <col min="4104" max="4104" width="5.5703125" style="96" customWidth="1"/>
    <col min="4105" max="4105" width="11.42578125" style="96"/>
    <col min="4106" max="4106" width="4.7109375" style="96" customWidth="1"/>
    <col min="4107" max="4107" width="11.42578125" style="96"/>
    <col min="4108" max="4108" width="38.7109375" style="96" customWidth="1"/>
    <col min="4109" max="4109" width="0.85546875" style="96" customWidth="1"/>
    <col min="4110" max="4110" width="37.85546875" style="96" customWidth="1"/>
    <col min="4111" max="4352" width="11.42578125" style="96"/>
    <col min="4353" max="4353" width="5" style="96" customWidth="1"/>
    <col min="4354" max="4354" width="21" style="96" customWidth="1"/>
    <col min="4355" max="4355" width="11.42578125" style="96" hidden="1" customWidth="1"/>
    <col min="4356" max="4356" width="18.42578125" style="96" customWidth="1"/>
    <col min="4357" max="4357" width="10" style="96" customWidth="1"/>
    <col min="4358" max="4358" width="8.140625" style="96" customWidth="1"/>
    <col min="4359" max="4359" width="15.28515625" style="96" customWidth="1"/>
    <col min="4360" max="4360" width="5.5703125" style="96" customWidth="1"/>
    <col min="4361" max="4361" width="11.42578125" style="96"/>
    <col min="4362" max="4362" width="4.7109375" style="96" customWidth="1"/>
    <col min="4363" max="4363" width="11.42578125" style="96"/>
    <col min="4364" max="4364" width="38.7109375" style="96" customWidth="1"/>
    <col min="4365" max="4365" width="0.85546875" style="96" customWidth="1"/>
    <col min="4366" max="4366" width="37.85546875" style="96" customWidth="1"/>
    <col min="4367" max="4608" width="11.42578125" style="96"/>
    <col min="4609" max="4609" width="5" style="96" customWidth="1"/>
    <col min="4610" max="4610" width="21" style="96" customWidth="1"/>
    <col min="4611" max="4611" width="11.42578125" style="96" hidden="1" customWidth="1"/>
    <col min="4612" max="4612" width="18.42578125" style="96" customWidth="1"/>
    <col min="4613" max="4613" width="10" style="96" customWidth="1"/>
    <col min="4614" max="4614" width="8.140625" style="96" customWidth="1"/>
    <col min="4615" max="4615" width="15.28515625" style="96" customWidth="1"/>
    <col min="4616" max="4616" width="5.5703125" style="96" customWidth="1"/>
    <col min="4617" max="4617" width="11.42578125" style="96"/>
    <col min="4618" max="4618" width="4.7109375" style="96" customWidth="1"/>
    <col min="4619" max="4619" width="11.42578125" style="96"/>
    <col min="4620" max="4620" width="38.7109375" style="96" customWidth="1"/>
    <col min="4621" max="4621" width="0.85546875" style="96" customWidth="1"/>
    <col min="4622" max="4622" width="37.85546875" style="96" customWidth="1"/>
    <col min="4623" max="4864" width="11.42578125" style="96"/>
    <col min="4865" max="4865" width="5" style="96" customWidth="1"/>
    <col min="4866" max="4866" width="21" style="96" customWidth="1"/>
    <col min="4867" max="4867" width="11.42578125" style="96" hidden="1" customWidth="1"/>
    <col min="4868" max="4868" width="18.42578125" style="96" customWidth="1"/>
    <col min="4869" max="4869" width="10" style="96" customWidth="1"/>
    <col min="4870" max="4870" width="8.140625" style="96" customWidth="1"/>
    <col min="4871" max="4871" width="15.28515625" style="96" customWidth="1"/>
    <col min="4872" max="4872" width="5.5703125" style="96" customWidth="1"/>
    <col min="4873" max="4873" width="11.42578125" style="96"/>
    <col min="4874" max="4874" width="4.7109375" style="96" customWidth="1"/>
    <col min="4875" max="4875" width="11.42578125" style="96"/>
    <col min="4876" max="4876" width="38.7109375" style="96" customWidth="1"/>
    <col min="4877" max="4877" width="0.85546875" style="96" customWidth="1"/>
    <col min="4878" max="4878" width="37.85546875" style="96" customWidth="1"/>
    <col min="4879" max="5120" width="11.42578125" style="96"/>
    <col min="5121" max="5121" width="5" style="96" customWidth="1"/>
    <col min="5122" max="5122" width="21" style="96" customWidth="1"/>
    <col min="5123" max="5123" width="11.42578125" style="96" hidden="1" customWidth="1"/>
    <col min="5124" max="5124" width="18.42578125" style="96" customWidth="1"/>
    <col min="5125" max="5125" width="10" style="96" customWidth="1"/>
    <col min="5126" max="5126" width="8.140625" style="96" customWidth="1"/>
    <col min="5127" max="5127" width="15.28515625" style="96" customWidth="1"/>
    <col min="5128" max="5128" width="5.5703125" style="96" customWidth="1"/>
    <col min="5129" max="5129" width="11.42578125" style="96"/>
    <col min="5130" max="5130" width="4.7109375" style="96" customWidth="1"/>
    <col min="5131" max="5131" width="11.42578125" style="96"/>
    <col min="5132" max="5132" width="38.7109375" style="96" customWidth="1"/>
    <col min="5133" max="5133" width="0.85546875" style="96" customWidth="1"/>
    <col min="5134" max="5134" width="37.85546875" style="96" customWidth="1"/>
    <col min="5135" max="5376" width="11.42578125" style="96"/>
    <col min="5377" max="5377" width="5" style="96" customWidth="1"/>
    <col min="5378" max="5378" width="21" style="96" customWidth="1"/>
    <col min="5379" max="5379" width="11.42578125" style="96" hidden="1" customWidth="1"/>
    <col min="5380" max="5380" width="18.42578125" style="96" customWidth="1"/>
    <col min="5381" max="5381" width="10" style="96" customWidth="1"/>
    <col min="5382" max="5382" width="8.140625" style="96" customWidth="1"/>
    <col min="5383" max="5383" width="15.28515625" style="96" customWidth="1"/>
    <col min="5384" max="5384" width="5.5703125" style="96" customWidth="1"/>
    <col min="5385" max="5385" width="11.42578125" style="96"/>
    <col min="5386" max="5386" width="4.7109375" style="96" customWidth="1"/>
    <col min="5387" max="5387" width="11.42578125" style="96"/>
    <col min="5388" max="5388" width="38.7109375" style="96" customWidth="1"/>
    <col min="5389" max="5389" width="0.85546875" style="96" customWidth="1"/>
    <col min="5390" max="5390" width="37.85546875" style="96" customWidth="1"/>
    <col min="5391" max="5632" width="11.42578125" style="96"/>
    <col min="5633" max="5633" width="5" style="96" customWidth="1"/>
    <col min="5634" max="5634" width="21" style="96" customWidth="1"/>
    <col min="5635" max="5635" width="11.42578125" style="96" hidden="1" customWidth="1"/>
    <col min="5636" max="5636" width="18.42578125" style="96" customWidth="1"/>
    <col min="5637" max="5637" width="10" style="96" customWidth="1"/>
    <col min="5638" max="5638" width="8.140625" style="96" customWidth="1"/>
    <col min="5639" max="5639" width="15.28515625" style="96" customWidth="1"/>
    <col min="5640" max="5640" width="5.5703125" style="96" customWidth="1"/>
    <col min="5641" max="5641" width="11.42578125" style="96"/>
    <col min="5642" max="5642" width="4.7109375" style="96" customWidth="1"/>
    <col min="5643" max="5643" width="11.42578125" style="96"/>
    <col min="5644" max="5644" width="38.7109375" style="96" customWidth="1"/>
    <col min="5645" max="5645" width="0.85546875" style="96" customWidth="1"/>
    <col min="5646" max="5646" width="37.85546875" style="96" customWidth="1"/>
    <col min="5647" max="5888" width="11.42578125" style="96"/>
    <col min="5889" max="5889" width="5" style="96" customWidth="1"/>
    <col min="5890" max="5890" width="21" style="96" customWidth="1"/>
    <col min="5891" max="5891" width="11.42578125" style="96" hidden="1" customWidth="1"/>
    <col min="5892" max="5892" width="18.42578125" style="96" customWidth="1"/>
    <col min="5893" max="5893" width="10" style="96" customWidth="1"/>
    <col min="5894" max="5894" width="8.140625" style="96" customWidth="1"/>
    <col min="5895" max="5895" width="15.28515625" style="96" customWidth="1"/>
    <col min="5896" max="5896" width="5.5703125" style="96" customWidth="1"/>
    <col min="5897" max="5897" width="11.42578125" style="96"/>
    <col min="5898" max="5898" width="4.7109375" style="96" customWidth="1"/>
    <col min="5899" max="5899" width="11.42578125" style="96"/>
    <col min="5900" max="5900" width="38.7109375" style="96" customWidth="1"/>
    <col min="5901" max="5901" width="0.85546875" style="96" customWidth="1"/>
    <col min="5902" max="5902" width="37.85546875" style="96" customWidth="1"/>
    <col min="5903" max="6144" width="11.42578125" style="96"/>
    <col min="6145" max="6145" width="5" style="96" customWidth="1"/>
    <col min="6146" max="6146" width="21" style="96" customWidth="1"/>
    <col min="6147" max="6147" width="11.42578125" style="96" hidden="1" customWidth="1"/>
    <col min="6148" max="6148" width="18.42578125" style="96" customWidth="1"/>
    <col min="6149" max="6149" width="10" style="96" customWidth="1"/>
    <col min="6150" max="6150" width="8.140625" style="96" customWidth="1"/>
    <col min="6151" max="6151" width="15.28515625" style="96" customWidth="1"/>
    <col min="6152" max="6152" width="5.5703125" style="96" customWidth="1"/>
    <col min="6153" max="6153" width="11.42578125" style="96"/>
    <col min="6154" max="6154" width="4.7109375" style="96" customWidth="1"/>
    <col min="6155" max="6155" width="11.42578125" style="96"/>
    <col min="6156" max="6156" width="38.7109375" style="96" customWidth="1"/>
    <col min="6157" max="6157" width="0.85546875" style="96" customWidth="1"/>
    <col min="6158" max="6158" width="37.85546875" style="96" customWidth="1"/>
    <col min="6159" max="6400" width="11.42578125" style="96"/>
    <col min="6401" max="6401" width="5" style="96" customWidth="1"/>
    <col min="6402" max="6402" width="21" style="96" customWidth="1"/>
    <col min="6403" max="6403" width="11.42578125" style="96" hidden="1" customWidth="1"/>
    <col min="6404" max="6404" width="18.42578125" style="96" customWidth="1"/>
    <col min="6405" max="6405" width="10" style="96" customWidth="1"/>
    <col min="6406" max="6406" width="8.140625" style="96" customWidth="1"/>
    <col min="6407" max="6407" width="15.28515625" style="96" customWidth="1"/>
    <col min="6408" max="6408" width="5.5703125" style="96" customWidth="1"/>
    <col min="6409" max="6409" width="11.42578125" style="96"/>
    <col min="6410" max="6410" width="4.7109375" style="96" customWidth="1"/>
    <col min="6411" max="6411" width="11.42578125" style="96"/>
    <col min="6412" max="6412" width="38.7109375" style="96" customWidth="1"/>
    <col min="6413" max="6413" width="0.85546875" style="96" customWidth="1"/>
    <col min="6414" max="6414" width="37.85546875" style="96" customWidth="1"/>
    <col min="6415" max="6656" width="11.42578125" style="96"/>
    <col min="6657" max="6657" width="5" style="96" customWidth="1"/>
    <col min="6658" max="6658" width="21" style="96" customWidth="1"/>
    <col min="6659" max="6659" width="11.42578125" style="96" hidden="1" customWidth="1"/>
    <col min="6660" max="6660" width="18.42578125" style="96" customWidth="1"/>
    <col min="6661" max="6661" width="10" style="96" customWidth="1"/>
    <col min="6662" max="6662" width="8.140625" style="96" customWidth="1"/>
    <col min="6663" max="6663" width="15.28515625" style="96" customWidth="1"/>
    <col min="6664" max="6664" width="5.5703125" style="96" customWidth="1"/>
    <col min="6665" max="6665" width="11.42578125" style="96"/>
    <col min="6666" max="6666" width="4.7109375" style="96" customWidth="1"/>
    <col min="6667" max="6667" width="11.42578125" style="96"/>
    <col min="6668" max="6668" width="38.7109375" style="96" customWidth="1"/>
    <col min="6669" max="6669" width="0.85546875" style="96" customWidth="1"/>
    <col min="6670" max="6670" width="37.85546875" style="96" customWidth="1"/>
    <col min="6671" max="6912" width="11.42578125" style="96"/>
    <col min="6913" max="6913" width="5" style="96" customWidth="1"/>
    <col min="6914" max="6914" width="21" style="96" customWidth="1"/>
    <col min="6915" max="6915" width="11.42578125" style="96" hidden="1" customWidth="1"/>
    <col min="6916" max="6916" width="18.42578125" style="96" customWidth="1"/>
    <col min="6917" max="6917" width="10" style="96" customWidth="1"/>
    <col min="6918" max="6918" width="8.140625" style="96" customWidth="1"/>
    <col min="6919" max="6919" width="15.28515625" style="96" customWidth="1"/>
    <col min="6920" max="6920" width="5.5703125" style="96" customWidth="1"/>
    <col min="6921" max="6921" width="11.42578125" style="96"/>
    <col min="6922" max="6922" width="4.7109375" style="96" customWidth="1"/>
    <col min="6923" max="6923" width="11.42578125" style="96"/>
    <col min="6924" max="6924" width="38.7109375" style="96" customWidth="1"/>
    <col min="6925" max="6925" width="0.85546875" style="96" customWidth="1"/>
    <col min="6926" max="6926" width="37.85546875" style="96" customWidth="1"/>
    <col min="6927" max="7168" width="11.42578125" style="96"/>
    <col min="7169" max="7169" width="5" style="96" customWidth="1"/>
    <col min="7170" max="7170" width="21" style="96" customWidth="1"/>
    <col min="7171" max="7171" width="11.42578125" style="96" hidden="1" customWidth="1"/>
    <col min="7172" max="7172" width="18.42578125" style="96" customWidth="1"/>
    <col min="7173" max="7173" width="10" style="96" customWidth="1"/>
    <col min="7174" max="7174" width="8.140625" style="96" customWidth="1"/>
    <col min="7175" max="7175" width="15.28515625" style="96" customWidth="1"/>
    <col min="7176" max="7176" width="5.5703125" style="96" customWidth="1"/>
    <col min="7177" max="7177" width="11.42578125" style="96"/>
    <col min="7178" max="7178" width="4.7109375" style="96" customWidth="1"/>
    <col min="7179" max="7179" width="11.42578125" style="96"/>
    <col min="7180" max="7180" width="38.7109375" style="96" customWidth="1"/>
    <col min="7181" max="7181" width="0.85546875" style="96" customWidth="1"/>
    <col min="7182" max="7182" width="37.85546875" style="96" customWidth="1"/>
    <col min="7183" max="7424" width="11.42578125" style="96"/>
    <col min="7425" max="7425" width="5" style="96" customWidth="1"/>
    <col min="7426" max="7426" width="21" style="96" customWidth="1"/>
    <col min="7427" max="7427" width="11.42578125" style="96" hidden="1" customWidth="1"/>
    <col min="7428" max="7428" width="18.42578125" style="96" customWidth="1"/>
    <col min="7429" max="7429" width="10" style="96" customWidth="1"/>
    <col min="7430" max="7430" width="8.140625" style="96" customWidth="1"/>
    <col min="7431" max="7431" width="15.28515625" style="96" customWidth="1"/>
    <col min="7432" max="7432" width="5.5703125" style="96" customWidth="1"/>
    <col min="7433" max="7433" width="11.42578125" style="96"/>
    <col min="7434" max="7434" width="4.7109375" style="96" customWidth="1"/>
    <col min="7435" max="7435" width="11.42578125" style="96"/>
    <col min="7436" max="7436" width="38.7109375" style="96" customWidth="1"/>
    <col min="7437" max="7437" width="0.85546875" style="96" customWidth="1"/>
    <col min="7438" max="7438" width="37.85546875" style="96" customWidth="1"/>
    <col min="7439" max="7680" width="11.42578125" style="96"/>
    <col min="7681" max="7681" width="5" style="96" customWidth="1"/>
    <col min="7682" max="7682" width="21" style="96" customWidth="1"/>
    <col min="7683" max="7683" width="11.42578125" style="96" hidden="1" customWidth="1"/>
    <col min="7684" max="7684" width="18.42578125" style="96" customWidth="1"/>
    <col min="7685" max="7685" width="10" style="96" customWidth="1"/>
    <col min="7686" max="7686" width="8.140625" style="96" customWidth="1"/>
    <col min="7687" max="7687" width="15.28515625" style="96" customWidth="1"/>
    <col min="7688" max="7688" width="5.5703125" style="96" customWidth="1"/>
    <col min="7689" max="7689" width="11.42578125" style="96"/>
    <col min="7690" max="7690" width="4.7109375" style="96" customWidth="1"/>
    <col min="7691" max="7691" width="11.42578125" style="96"/>
    <col min="7692" max="7692" width="38.7109375" style="96" customWidth="1"/>
    <col min="7693" max="7693" width="0.85546875" style="96" customWidth="1"/>
    <col min="7694" max="7694" width="37.85546875" style="96" customWidth="1"/>
    <col min="7695" max="7936" width="11.42578125" style="96"/>
    <col min="7937" max="7937" width="5" style="96" customWidth="1"/>
    <col min="7938" max="7938" width="21" style="96" customWidth="1"/>
    <col min="7939" max="7939" width="11.42578125" style="96" hidden="1" customWidth="1"/>
    <col min="7940" max="7940" width="18.42578125" style="96" customWidth="1"/>
    <col min="7941" max="7941" width="10" style="96" customWidth="1"/>
    <col min="7942" max="7942" width="8.140625" style="96" customWidth="1"/>
    <col min="7943" max="7943" width="15.28515625" style="96" customWidth="1"/>
    <col min="7944" max="7944" width="5.5703125" style="96" customWidth="1"/>
    <col min="7945" max="7945" width="11.42578125" style="96"/>
    <col min="7946" max="7946" width="4.7109375" style="96" customWidth="1"/>
    <col min="7947" max="7947" width="11.42578125" style="96"/>
    <col min="7948" max="7948" width="38.7109375" style="96" customWidth="1"/>
    <col min="7949" max="7949" width="0.85546875" style="96" customWidth="1"/>
    <col min="7950" max="7950" width="37.85546875" style="96" customWidth="1"/>
    <col min="7951" max="8192" width="11.42578125" style="96"/>
    <col min="8193" max="8193" width="5" style="96" customWidth="1"/>
    <col min="8194" max="8194" width="21" style="96" customWidth="1"/>
    <col min="8195" max="8195" width="11.42578125" style="96" hidden="1" customWidth="1"/>
    <col min="8196" max="8196" width="18.42578125" style="96" customWidth="1"/>
    <col min="8197" max="8197" width="10" style="96" customWidth="1"/>
    <col min="8198" max="8198" width="8.140625" style="96" customWidth="1"/>
    <col min="8199" max="8199" width="15.28515625" style="96" customWidth="1"/>
    <col min="8200" max="8200" width="5.5703125" style="96" customWidth="1"/>
    <col min="8201" max="8201" width="11.42578125" style="96"/>
    <col min="8202" max="8202" width="4.7109375" style="96" customWidth="1"/>
    <col min="8203" max="8203" width="11.42578125" style="96"/>
    <col min="8204" max="8204" width="38.7109375" style="96" customWidth="1"/>
    <col min="8205" max="8205" width="0.85546875" style="96" customWidth="1"/>
    <col min="8206" max="8206" width="37.85546875" style="96" customWidth="1"/>
    <col min="8207" max="8448" width="11.42578125" style="96"/>
    <col min="8449" max="8449" width="5" style="96" customWidth="1"/>
    <col min="8450" max="8450" width="21" style="96" customWidth="1"/>
    <col min="8451" max="8451" width="11.42578125" style="96" hidden="1" customWidth="1"/>
    <col min="8452" max="8452" width="18.42578125" style="96" customWidth="1"/>
    <col min="8453" max="8453" width="10" style="96" customWidth="1"/>
    <col min="8454" max="8454" width="8.140625" style="96" customWidth="1"/>
    <col min="8455" max="8455" width="15.28515625" style="96" customWidth="1"/>
    <col min="8456" max="8456" width="5.5703125" style="96" customWidth="1"/>
    <col min="8457" max="8457" width="11.42578125" style="96"/>
    <col min="8458" max="8458" width="4.7109375" style="96" customWidth="1"/>
    <col min="8459" max="8459" width="11.42578125" style="96"/>
    <col min="8460" max="8460" width="38.7109375" style="96" customWidth="1"/>
    <col min="8461" max="8461" width="0.85546875" style="96" customWidth="1"/>
    <col min="8462" max="8462" width="37.85546875" style="96" customWidth="1"/>
    <col min="8463" max="8704" width="11.42578125" style="96"/>
    <col min="8705" max="8705" width="5" style="96" customWidth="1"/>
    <col min="8706" max="8706" width="21" style="96" customWidth="1"/>
    <col min="8707" max="8707" width="11.42578125" style="96" hidden="1" customWidth="1"/>
    <col min="8708" max="8708" width="18.42578125" style="96" customWidth="1"/>
    <col min="8709" max="8709" width="10" style="96" customWidth="1"/>
    <col min="8710" max="8710" width="8.140625" style="96" customWidth="1"/>
    <col min="8711" max="8711" width="15.28515625" style="96" customWidth="1"/>
    <col min="8712" max="8712" width="5.5703125" style="96" customWidth="1"/>
    <col min="8713" max="8713" width="11.42578125" style="96"/>
    <col min="8714" max="8714" width="4.7109375" style="96" customWidth="1"/>
    <col min="8715" max="8715" width="11.42578125" style="96"/>
    <col min="8716" max="8716" width="38.7109375" style="96" customWidth="1"/>
    <col min="8717" max="8717" width="0.85546875" style="96" customWidth="1"/>
    <col min="8718" max="8718" width="37.85546875" style="96" customWidth="1"/>
    <col min="8719" max="8960" width="11.42578125" style="96"/>
    <col min="8961" max="8961" width="5" style="96" customWidth="1"/>
    <col min="8962" max="8962" width="21" style="96" customWidth="1"/>
    <col min="8963" max="8963" width="11.42578125" style="96" hidden="1" customWidth="1"/>
    <col min="8964" max="8964" width="18.42578125" style="96" customWidth="1"/>
    <col min="8965" max="8965" width="10" style="96" customWidth="1"/>
    <col min="8966" max="8966" width="8.140625" style="96" customWidth="1"/>
    <col min="8967" max="8967" width="15.28515625" style="96" customWidth="1"/>
    <col min="8968" max="8968" width="5.5703125" style="96" customWidth="1"/>
    <col min="8969" max="8969" width="11.42578125" style="96"/>
    <col min="8970" max="8970" width="4.7109375" style="96" customWidth="1"/>
    <col min="8971" max="8971" width="11.42578125" style="96"/>
    <col min="8972" max="8972" width="38.7109375" style="96" customWidth="1"/>
    <col min="8973" max="8973" width="0.85546875" style="96" customWidth="1"/>
    <col min="8974" max="8974" width="37.85546875" style="96" customWidth="1"/>
    <col min="8975" max="9216" width="11.42578125" style="96"/>
    <col min="9217" max="9217" width="5" style="96" customWidth="1"/>
    <col min="9218" max="9218" width="21" style="96" customWidth="1"/>
    <col min="9219" max="9219" width="11.42578125" style="96" hidden="1" customWidth="1"/>
    <col min="9220" max="9220" width="18.42578125" style="96" customWidth="1"/>
    <col min="9221" max="9221" width="10" style="96" customWidth="1"/>
    <col min="9222" max="9222" width="8.140625" style="96" customWidth="1"/>
    <col min="9223" max="9223" width="15.28515625" style="96" customWidth="1"/>
    <col min="9224" max="9224" width="5.5703125" style="96" customWidth="1"/>
    <col min="9225" max="9225" width="11.42578125" style="96"/>
    <col min="9226" max="9226" width="4.7109375" style="96" customWidth="1"/>
    <col min="9227" max="9227" width="11.42578125" style="96"/>
    <col min="9228" max="9228" width="38.7109375" style="96" customWidth="1"/>
    <col min="9229" max="9229" width="0.85546875" style="96" customWidth="1"/>
    <col min="9230" max="9230" width="37.85546875" style="96" customWidth="1"/>
    <col min="9231" max="9472" width="11.42578125" style="96"/>
    <col min="9473" max="9473" width="5" style="96" customWidth="1"/>
    <col min="9474" max="9474" width="21" style="96" customWidth="1"/>
    <col min="9475" max="9475" width="11.42578125" style="96" hidden="1" customWidth="1"/>
    <col min="9476" max="9476" width="18.42578125" style="96" customWidth="1"/>
    <col min="9477" max="9477" width="10" style="96" customWidth="1"/>
    <col min="9478" max="9478" width="8.140625" style="96" customWidth="1"/>
    <col min="9479" max="9479" width="15.28515625" style="96" customWidth="1"/>
    <col min="9480" max="9480" width="5.5703125" style="96" customWidth="1"/>
    <col min="9481" max="9481" width="11.42578125" style="96"/>
    <col min="9482" max="9482" width="4.7109375" style="96" customWidth="1"/>
    <col min="9483" max="9483" width="11.42578125" style="96"/>
    <col min="9484" max="9484" width="38.7109375" style="96" customWidth="1"/>
    <col min="9485" max="9485" width="0.85546875" style="96" customWidth="1"/>
    <col min="9486" max="9486" width="37.85546875" style="96" customWidth="1"/>
    <col min="9487" max="9728" width="11.42578125" style="96"/>
    <col min="9729" max="9729" width="5" style="96" customWidth="1"/>
    <col min="9730" max="9730" width="21" style="96" customWidth="1"/>
    <col min="9731" max="9731" width="11.42578125" style="96" hidden="1" customWidth="1"/>
    <col min="9732" max="9732" width="18.42578125" style="96" customWidth="1"/>
    <col min="9733" max="9733" width="10" style="96" customWidth="1"/>
    <col min="9734" max="9734" width="8.140625" style="96" customWidth="1"/>
    <col min="9735" max="9735" width="15.28515625" style="96" customWidth="1"/>
    <col min="9736" max="9736" width="5.5703125" style="96" customWidth="1"/>
    <col min="9737" max="9737" width="11.42578125" style="96"/>
    <col min="9738" max="9738" width="4.7109375" style="96" customWidth="1"/>
    <col min="9739" max="9739" width="11.42578125" style="96"/>
    <col min="9740" max="9740" width="38.7109375" style="96" customWidth="1"/>
    <col min="9741" max="9741" width="0.85546875" style="96" customWidth="1"/>
    <col min="9742" max="9742" width="37.85546875" style="96" customWidth="1"/>
    <col min="9743" max="9984" width="11.42578125" style="96"/>
    <col min="9985" max="9985" width="5" style="96" customWidth="1"/>
    <col min="9986" max="9986" width="21" style="96" customWidth="1"/>
    <col min="9987" max="9987" width="11.42578125" style="96" hidden="1" customWidth="1"/>
    <col min="9988" max="9988" width="18.42578125" style="96" customWidth="1"/>
    <col min="9989" max="9989" width="10" style="96" customWidth="1"/>
    <col min="9990" max="9990" width="8.140625" style="96" customWidth="1"/>
    <col min="9991" max="9991" width="15.28515625" style="96" customWidth="1"/>
    <col min="9992" max="9992" width="5.5703125" style="96" customWidth="1"/>
    <col min="9993" max="9993" width="11.42578125" style="96"/>
    <col min="9994" max="9994" width="4.7109375" style="96" customWidth="1"/>
    <col min="9995" max="9995" width="11.42578125" style="96"/>
    <col min="9996" max="9996" width="38.7109375" style="96" customWidth="1"/>
    <col min="9997" max="9997" width="0.85546875" style="96" customWidth="1"/>
    <col min="9998" max="9998" width="37.85546875" style="96" customWidth="1"/>
    <col min="9999" max="10240" width="11.42578125" style="96"/>
    <col min="10241" max="10241" width="5" style="96" customWidth="1"/>
    <col min="10242" max="10242" width="21" style="96" customWidth="1"/>
    <col min="10243" max="10243" width="11.42578125" style="96" hidden="1" customWidth="1"/>
    <col min="10244" max="10244" width="18.42578125" style="96" customWidth="1"/>
    <col min="10245" max="10245" width="10" style="96" customWidth="1"/>
    <col min="10246" max="10246" width="8.140625" style="96" customWidth="1"/>
    <col min="10247" max="10247" width="15.28515625" style="96" customWidth="1"/>
    <col min="10248" max="10248" width="5.5703125" style="96" customWidth="1"/>
    <col min="10249" max="10249" width="11.42578125" style="96"/>
    <col min="10250" max="10250" width="4.7109375" style="96" customWidth="1"/>
    <col min="10251" max="10251" width="11.42578125" style="96"/>
    <col min="10252" max="10252" width="38.7109375" style="96" customWidth="1"/>
    <col min="10253" max="10253" width="0.85546875" style="96" customWidth="1"/>
    <col min="10254" max="10254" width="37.85546875" style="96" customWidth="1"/>
    <col min="10255" max="10496" width="11.42578125" style="96"/>
    <col min="10497" max="10497" width="5" style="96" customWidth="1"/>
    <col min="10498" max="10498" width="21" style="96" customWidth="1"/>
    <col min="10499" max="10499" width="11.42578125" style="96" hidden="1" customWidth="1"/>
    <col min="10500" max="10500" width="18.42578125" style="96" customWidth="1"/>
    <col min="10501" max="10501" width="10" style="96" customWidth="1"/>
    <col min="10502" max="10502" width="8.140625" style="96" customWidth="1"/>
    <col min="10503" max="10503" width="15.28515625" style="96" customWidth="1"/>
    <col min="10504" max="10504" width="5.5703125" style="96" customWidth="1"/>
    <col min="10505" max="10505" width="11.42578125" style="96"/>
    <col min="10506" max="10506" width="4.7109375" style="96" customWidth="1"/>
    <col min="10507" max="10507" width="11.42578125" style="96"/>
    <col min="10508" max="10508" width="38.7109375" style="96" customWidth="1"/>
    <col min="10509" max="10509" width="0.85546875" style="96" customWidth="1"/>
    <col min="10510" max="10510" width="37.85546875" style="96" customWidth="1"/>
    <col min="10511" max="10752" width="11.42578125" style="96"/>
    <col min="10753" max="10753" width="5" style="96" customWidth="1"/>
    <col min="10754" max="10754" width="21" style="96" customWidth="1"/>
    <col min="10755" max="10755" width="11.42578125" style="96" hidden="1" customWidth="1"/>
    <col min="10756" max="10756" width="18.42578125" style="96" customWidth="1"/>
    <col min="10757" max="10757" width="10" style="96" customWidth="1"/>
    <col min="10758" max="10758" width="8.140625" style="96" customWidth="1"/>
    <col min="10759" max="10759" width="15.28515625" style="96" customWidth="1"/>
    <col min="10760" max="10760" width="5.5703125" style="96" customWidth="1"/>
    <col min="10761" max="10761" width="11.42578125" style="96"/>
    <col min="10762" max="10762" width="4.7109375" style="96" customWidth="1"/>
    <col min="10763" max="10763" width="11.42578125" style="96"/>
    <col min="10764" max="10764" width="38.7109375" style="96" customWidth="1"/>
    <col min="10765" max="10765" width="0.85546875" style="96" customWidth="1"/>
    <col min="10766" max="10766" width="37.85546875" style="96" customWidth="1"/>
    <col min="10767" max="11008" width="11.42578125" style="96"/>
    <col min="11009" max="11009" width="5" style="96" customWidth="1"/>
    <col min="11010" max="11010" width="21" style="96" customWidth="1"/>
    <col min="11011" max="11011" width="11.42578125" style="96" hidden="1" customWidth="1"/>
    <col min="11012" max="11012" width="18.42578125" style="96" customWidth="1"/>
    <col min="11013" max="11013" width="10" style="96" customWidth="1"/>
    <col min="11014" max="11014" width="8.140625" style="96" customWidth="1"/>
    <col min="11015" max="11015" width="15.28515625" style="96" customWidth="1"/>
    <col min="11016" max="11016" width="5.5703125" style="96" customWidth="1"/>
    <col min="11017" max="11017" width="11.42578125" style="96"/>
    <col min="11018" max="11018" width="4.7109375" style="96" customWidth="1"/>
    <col min="11019" max="11019" width="11.42578125" style="96"/>
    <col min="11020" max="11020" width="38.7109375" style="96" customWidth="1"/>
    <col min="11021" max="11021" width="0.85546875" style="96" customWidth="1"/>
    <col min="11022" max="11022" width="37.85546875" style="96" customWidth="1"/>
    <col min="11023" max="11264" width="11.42578125" style="96"/>
    <col min="11265" max="11265" width="5" style="96" customWidth="1"/>
    <col min="11266" max="11266" width="21" style="96" customWidth="1"/>
    <col min="11267" max="11267" width="11.42578125" style="96" hidden="1" customWidth="1"/>
    <col min="11268" max="11268" width="18.42578125" style="96" customWidth="1"/>
    <col min="11269" max="11269" width="10" style="96" customWidth="1"/>
    <col min="11270" max="11270" width="8.140625" style="96" customWidth="1"/>
    <col min="11271" max="11271" width="15.28515625" style="96" customWidth="1"/>
    <col min="11272" max="11272" width="5.5703125" style="96" customWidth="1"/>
    <col min="11273" max="11273" width="11.42578125" style="96"/>
    <col min="11274" max="11274" width="4.7109375" style="96" customWidth="1"/>
    <col min="11275" max="11275" width="11.42578125" style="96"/>
    <col min="11276" max="11276" width="38.7109375" style="96" customWidth="1"/>
    <col min="11277" max="11277" width="0.85546875" style="96" customWidth="1"/>
    <col min="11278" max="11278" width="37.85546875" style="96" customWidth="1"/>
    <col min="11279" max="11520" width="11.42578125" style="96"/>
    <col min="11521" max="11521" width="5" style="96" customWidth="1"/>
    <col min="11522" max="11522" width="21" style="96" customWidth="1"/>
    <col min="11523" max="11523" width="11.42578125" style="96" hidden="1" customWidth="1"/>
    <col min="11524" max="11524" width="18.42578125" style="96" customWidth="1"/>
    <col min="11525" max="11525" width="10" style="96" customWidth="1"/>
    <col min="11526" max="11526" width="8.140625" style="96" customWidth="1"/>
    <col min="11527" max="11527" width="15.28515625" style="96" customWidth="1"/>
    <col min="11528" max="11528" width="5.5703125" style="96" customWidth="1"/>
    <col min="11529" max="11529" width="11.42578125" style="96"/>
    <col min="11530" max="11530" width="4.7109375" style="96" customWidth="1"/>
    <col min="11531" max="11531" width="11.42578125" style="96"/>
    <col min="11532" max="11532" width="38.7109375" style="96" customWidth="1"/>
    <col min="11533" max="11533" width="0.85546875" style="96" customWidth="1"/>
    <col min="11534" max="11534" width="37.85546875" style="96" customWidth="1"/>
    <col min="11535" max="11776" width="11.42578125" style="96"/>
    <col min="11777" max="11777" width="5" style="96" customWidth="1"/>
    <col min="11778" max="11778" width="21" style="96" customWidth="1"/>
    <col min="11779" max="11779" width="11.42578125" style="96" hidden="1" customWidth="1"/>
    <col min="11780" max="11780" width="18.42578125" style="96" customWidth="1"/>
    <col min="11781" max="11781" width="10" style="96" customWidth="1"/>
    <col min="11782" max="11782" width="8.140625" style="96" customWidth="1"/>
    <col min="11783" max="11783" width="15.28515625" style="96" customWidth="1"/>
    <col min="11784" max="11784" width="5.5703125" style="96" customWidth="1"/>
    <col min="11785" max="11785" width="11.42578125" style="96"/>
    <col min="11786" max="11786" width="4.7109375" style="96" customWidth="1"/>
    <col min="11787" max="11787" width="11.42578125" style="96"/>
    <col min="11788" max="11788" width="38.7109375" style="96" customWidth="1"/>
    <col min="11789" max="11789" width="0.85546875" style="96" customWidth="1"/>
    <col min="11790" max="11790" width="37.85546875" style="96" customWidth="1"/>
    <col min="11791" max="12032" width="11.42578125" style="96"/>
    <col min="12033" max="12033" width="5" style="96" customWidth="1"/>
    <col min="12034" max="12034" width="21" style="96" customWidth="1"/>
    <col min="12035" max="12035" width="11.42578125" style="96" hidden="1" customWidth="1"/>
    <col min="12036" max="12036" width="18.42578125" style="96" customWidth="1"/>
    <col min="12037" max="12037" width="10" style="96" customWidth="1"/>
    <col min="12038" max="12038" width="8.140625" style="96" customWidth="1"/>
    <col min="12039" max="12039" width="15.28515625" style="96" customWidth="1"/>
    <col min="12040" max="12040" width="5.5703125" style="96" customWidth="1"/>
    <col min="12041" max="12041" width="11.42578125" style="96"/>
    <col min="12042" max="12042" width="4.7109375" style="96" customWidth="1"/>
    <col min="12043" max="12043" width="11.42578125" style="96"/>
    <col min="12044" max="12044" width="38.7109375" style="96" customWidth="1"/>
    <col min="12045" max="12045" width="0.85546875" style="96" customWidth="1"/>
    <col min="12046" max="12046" width="37.85546875" style="96" customWidth="1"/>
    <col min="12047" max="12288" width="11.42578125" style="96"/>
    <col min="12289" max="12289" width="5" style="96" customWidth="1"/>
    <col min="12290" max="12290" width="21" style="96" customWidth="1"/>
    <col min="12291" max="12291" width="11.42578125" style="96" hidden="1" customWidth="1"/>
    <col min="12292" max="12292" width="18.42578125" style="96" customWidth="1"/>
    <col min="12293" max="12293" width="10" style="96" customWidth="1"/>
    <col min="12294" max="12294" width="8.140625" style="96" customWidth="1"/>
    <col min="12295" max="12295" width="15.28515625" style="96" customWidth="1"/>
    <col min="12296" max="12296" width="5.5703125" style="96" customWidth="1"/>
    <col min="12297" max="12297" width="11.42578125" style="96"/>
    <col min="12298" max="12298" width="4.7109375" style="96" customWidth="1"/>
    <col min="12299" max="12299" width="11.42578125" style="96"/>
    <col min="12300" max="12300" width="38.7109375" style="96" customWidth="1"/>
    <col min="12301" max="12301" width="0.85546875" style="96" customWidth="1"/>
    <col min="12302" max="12302" width="37.85546875" style="96" customWidth="1"/>
    <col min="12303" max="12544" width="11.42578125" style="96"/>
    <col min="12545" max="12545" width="5" style="96" customWidth="1"/>
    <col min="12546" max="12546" width="21" style="96" customWidth="1"/>
    <col min="12547" max="12547" width="11.42578125" style="96" hidden="1" customWidth="1"/>
    <col min="12548" max="12548" width="18.42578125" style="96" customWidth="1"/>
    <col min="12549" max="12549" width="10" style="96" customWidth="1"/>
    <col min="12550" max="12550" width="8.140625" style="96" customWidth="1"/>
    <col min="12551" max="12551" width="15.28515625" style="96" customWidth="1"/>
    <col min="12552" max="12552" width="5.5703125" style="96" customWidth="1"/>
    <col min="12553" max="12553" width="11.42578125" style="96"/>
    <col min="12554" max="12554" width="4.7109375" style="96" customWidth="1"/>
    <col min="12555" max="12555" width="11.42578125" style="96"/>
    <col min="12556" max="12556" width="38.7109375" style="96" customWidth="1"/>
    <col min="12557" max="12557" width="0.85546875" style="96" customWidth="1"/>
    <col min="12558" max="12558" width="37.85546875" style="96" customWidth="1"/>
    <col min="12559" max="12800" width="11.42578125" style="96"/>
    <col min="12801" max="12801" width="5" style="96" customWidth="1"/>
    <col min="12802" max="12802" width="21" style="96" customWidth="1"/>
    <col min="12803" max="12803" width="11.42578125" style="96" hidden="1" customWidth="1"/>
    <col min="12804" max="12804" width="18.42578125" style="96" customWidth="1"/>
    <col min="12805" max="12805" width="10" style="96" customWidth="1"/>
    <col min="12806" max="12806" width="8.140625" style="96" customWidth="1"/>
    <col min="12807" max="12807" width="15.28515625" style="96" customWidth="1"/>
    <col min="12808" max="12808" width="5.5703125" style="96" customWidth="1"/>
    <col min="12809" max="12809" width="11.42578125" style="96"/>
    <col min="12810" max="12810" width="4.7109375" style="96" customWidth="1"/>
    <col min="12811" max="12811" width="11.42578125" style="96"/>
    <col min="12812" max="12812" width="38.7109375" style="96" customWidth="1"/>
    <col min="12813" max="12813" width="0.85546875" style="96" customWidth="1"/>
    <col min="12814" max="12814" width="37.85546875" style="96" customWidth="1"/>
    <col min="12815" max="13056" width="11.42578125" style="96"/>
    <col min="13057" max="13057" width="5" style="96" customWidth="1"/>
    <col min="13058" max="13058" width="21" style="96" customWidth="1"/>
    <col min="13059" max="13059" width="11.42578125" style="96" hidden="1" customWidth="1"/>
    <col min="13060" max="13060" width="18.42578125" style="96" customWidth="1"/>
    <col min="13061" max="13061" width="10" style="96" customWidth="1"/>
    <col min="13062" max="13062" width="8.140625" style="96" customWidth="1"/>
    <col min="13063" max="13063" width="15.28515625" style="96" customWidth="1"/>
    <col min="13064" max="13064" width="5.5703125" style="96" customWidth="1"/>
    <col min="13065" max="13065" width="11.42578125" style="96"/>
    <col min="13066" max="13066" width="4.7109375" style="96" customWidth="1"/>
    <col min="13067" max="13067" width="11.42578125" style="96"/>
    <col min="13068" max="13068" width="38.7109375" style="96" customWidth="1"/>
    <col min="13069" max="13069" width="0.85546875" style="96" customWidth="1"/>
    <col min="13070" max="13070" width="37.85546875" style="96" customWidth="1"/>
    <col min="13071" max="13312" width="11.42578125" style="96"/>
    <col min="13313" max="13313" width="5" style="96" customWidth="1"/>
    <col min="13314" max="13314" width="21" style="96" customWidth="1"/>
    <col min="13315" max="13315" width="11.42578125" style="96" hidden="1" customWidth="1"/>
    <col min="13316" max="13316" width="18.42578125" style="96" customWidth="1"/>
    <col min="13317" max="13317" width="10" style="96" customWidth="1"/>
    <col min="13318" max="13318" width="8.140625" style="96" customWidth="1"/>
    <col min="13319" max="13319" width="15.28515625" style="96" customWidth="1"/>
    <col min="13320" max="13320" width="5.5703125" style="96" customWidth="1"/>
    <col min="13321" max="13321" width="11.42578125" style="96"/>
    <col min="13322" max="13322" width="4.7109375" style="96" customWidth="1"/>
    <col min="13323" max="13323" width="11.42578125" style="96"/>
    <col min="13324" max="13324" width="38.7109375" style="96" customWidth="1"/>
    <col min="13325" max="13325" width="0.85546875" style="96" customWidth="1"/>
    <col min="13326" max="13326" width="37.85546875" style="96" customWidth="1"/>
    <col min="13327" max="13568" width="11.42578125" style="96"/>
    <col min="13569" max="13569" width="5" style="96" customWidth="1"/>
    <col min="13570" max="13570" width="21" style="96" customWidth="1"/>
    <col min="13571" max="13571" width="11.42578125" style="96" hidden="1" customWidth="1"/>
    <col min="13572" max="13572" width="18.42578125" style="96" customWidth="1"/>
    <col min="13573" max="13573" width="10" style="96" customWidth="1"/>
    <col min="13574" max="13574" width="8.140625" style="96" customWidth="1"/>
    <col min="13575" max="13575" width="15.28515625" style="96" customWidth="1"/>
    <col min="13576" max="13576" width="5.5703125" style="96" customWidth="1"/>
    <col min="13577" max="13577" width="11.42578125" style="96"/>
    <col min="13578" max="13578" width="4.7109375" style="96" customWidth="1"/>
    <col min="13579" max="13579" width="11.42578125" style="96"/>
    <col min="13580" max="13580" width="38.7109375" style="96" customWidth="1"/>
    <col min="13581" max="13581" width="0.85546875" style="96" customWidth="1"/>
    <col min="13582" max="13582" width="37.85546875" style="96" customWidth="1"/>
    <col min="13583" max="13824" width="11.42578125" style="96"/>
    <col min="13825" max="13825" width="5" style="96" customWidth="1"/>
    <col min="13826" max="13826" width="21" style="96" customWidth="1"/>
    <col min="13827" max="13827" width="11.42578125" style="96" hidden="1" customWidth="1"/>
    <col min="13828" max="13828" width="18.42578125" style="96" customWidth="1"/>
    <col min="13829" max="13829" width="10" style="96" customWidth="1"/>
    <col min="13830" max="13830" width="8.140625" style="96" customWidth="1"/>
    <col min="13831" max="13831" width="15.28515625" style="96" customWidth="1"/>
    <col min="13832" max="13832" width="5.5703125" style="96" customWidth="1"/>
    <col min="13833" max="13833" width="11.42578125" style="96"/>
    <col min="13834" max="13834" width="4.7109375" style="96" customWidth="1"/>
    <col min="13835" max="13835" width="11.42578125" style="96"/>
    <col min="13836" max="13836" width="38.7109375" style="96" customWidth="1"/>
    <col min="13837" max="13837" width="0.85546875" style="96" customWidth="1"/>
    <col min="13838" max="13838" width="37.85546875" style="96" customWidth="1"/>
    <col min="13839" max="14080" width="11.42578125" style="96"/>
    <col min="14081" max="14081" width="5" style="96" customWidth="1"/>
    <col min="14082" max="14082" width="21" style="96" customWidth="1"/>
    <col min="14083" max="14083" width="11.42578125" style="96" hidden="1" customWidth="1"/>
    <col min="14084" max="14084" width="18.42578125" style="96" customWidth="1"/>
    <col min="14085" max="14085" width="10" style="96" customWidth="1"/>
    <col min="14086" max="14086" width="8.140625" style="96" customWidth="1"/>
    <col min="14087" max="14087" width="15.28515625" style="96" customWidth="1"/>
    <col min="14088" max="14088" width="5.5703125" style="96" customWidth="1"/>
    <col min="14089" max="14089" width="11.42578125" style="96"/>
    <col min="14090" max="14090" width="4.7109375" style="96" customWidth="1"/>
    <col min="14091" max="14091" width="11.42578125" style="96"/>
    <col min="14092" max="14092" width="38.7109375" style="96" customWidth="1"/>
    <col min="14093" max="14093" width="0.85546875" style="96" customWidth="1"/>
    <col min="14094" max="14094" width="37.85546875" style="96" customWidth="1"/>
    <col min="14095" max="14336" width="11.42578125" style="96"/>
    <col min="14337" max="14337" width="5" style="96" customWidth="1"/>
    <col min="14338" max="14338" width="21" style="96" customWidth="1"/>
    <col min="14339" max="14339" width="11.42578125" style="96" hidden="1" customWidth="1"/>
    <col min="14340" max="14340" width="18.42578125" style="96" customWidth="1"/>
    <col min="14341" max="14341" width="10" style="96" customWidth="1"/>
    <col min="14342" max="14342" width="8.140625" style="96" customWidth="1"/>
    <col min="14343" max="14343" width="15.28515625" style="96" customWidth="1"/>
    <col min="14344" max="14344" width="5.5703125" style="96" customWidth="1"/>
    <col min="14345" max="14345" width="11.42578125" style="96"/>
    <col min="14346" max="14346" width="4.7109375" style="96" customWidth="1"/>
    <col min="14347" max="14347" width="11.42578125" style="96"/>
    <col min="14348" max="14348" width="38.7109375" style="96" customWidth="1"/>
    <col min="14349" max="14349" width="0.85546875" style="96" customWidth="1"/>
    <col min="14350" max="14350" width="37.85546875" style="96" customWidth="1"/>
    <col min="14351" max="14592" width="11.42578125" style="96"/>
    <col min="14593" max="14593" width="5" style="96" customWidth="1"/>
    <col min="14594" max="14594" width="21" style="96" customWidth="1"/>
    <col min="14595" max="14595" width="11.42578125" style="96" hidden="1" customWidth="1"/>
    <col min="14596" max="14596" width="18.42578125" style="96" customWidth="1"/>
    <col min="14597" max="14597" width="10" style="96" customWidth="1"/>
    <col min="14598" max="14598" width="8.140625" style="96" customWidth="1"/>
    <col min="14599" max="14599" width="15.28515625" style="96" customWidth="1"/>
    <col min="14600" max="14600" width="5.5703125" style="96" customWidth="1"/>
    <col min="14601" max="14601" width="11.42578125" style="96"/>
    <col min="14602" max="14602" width="4.7109375" style="96" customWidth="1"/>
    <col min="14603" max="14603" width="11.42578125" style="96"/>
    <col min="14604" max="14604" width="38.7109375" style="96" customWidth="1"/>
    <col min="14605" max="14605" width="0.85546875" style="96" customWidth="1"/>
    <col min="14606" max="14606" width="37.85546875" style="96" customWidth="1"/>
    <col min="14607" max="14848" width="11.42578125" style="96"/>
    <col min="14849" max="14849" width="5" style="96" customWidth="1"/>
    <col min="14850" max="14850" width="21" style="96" customWidth="1"/>
    <col min="14851" max="14851" width="11.42578125" style="96" hidden="1" customWidth="1"/>
    <col min="14852" max="14852" width="18.42578125" style="96" customWidth="1"/>
    <col min="14853" max="14853" width="10" style="96" customWidth="1"/>
    <col min="14854" max="14854" width="8.140625" style="96" customWidth="1"/>
    <col min="14855" max="14855" width="15.28515625" style="96" customWidth="1"/>
    <col min="14856" max="14856" width="5.5703125" style="96" customWidth="1"/>
    <col min="14857" max="14857" width="11.42578125" style="96"/>
    <col min="14858" max="14858" width="4.7109375" style="96" customWidth="1"/>
    <col min="14859" max="14859" width="11.42578125" style="96"/>
    <col min="14860" max="14860" width="38.7109375" style="96" customWidth="1"/>
    <col min="14861" max="14861" width="0.85546875" style="96" customWidth="1"/>
    <col min="14862" max="14862" width="37.85546875" style="96" customWidth="1"/>
    <col min="14863" max="15104" width="11.42578125" style="96"/>
    <col min="15105" max="15105" width="5" style="96" customWidth="1"/>
    <col min="15106" max="15106" width="21" style="96" customWidth="1"/>
    <col min="15107" max="15107" width="11.42578125" style="96" hidden="1" customWidth="1"/>
    <col min="15108" max="15108" width="18.42578125" style="96" customWidth="1"/>
    <col min="15109" max="15109" width="10" style="96" customWidth="1"/>
    <col min="15110" max="15110" width="8.140625" style="96" customWidth="1"/>
    <col min="15111" max="15111" width="15.28515625" style="96" customWidth="1"/>
    <col min="15112" max="15112" width="5.5703125" style="96" customWidth="1"/>
    <col min="15113" max="15113" width="11.42578125" style="96"/>
    <col min="15114" max="15114" width="4.7109375" style="96" customWidth="1"/>
    <col min="15115" max="15115" width="11.42578125" style="96"/>
    <col min="15116" max="15116" width="38.7109375" style="96" customWidth="1"/>
    <col min="15117" max="15117" width="0.85546875" style="96" customWidth="1"/>
    <col min="15118" max="15118" width="37.85546875" style="96" customWidth="1"/>
    <col min="15119" max="15360" width="11.42578125" style="96"/>
    <col min="15361" max="15361" width="5" style="96" customWidth="1"/>
    <col min="15362" max="15362" width="21" style="96" customWidth="1"/>
    <col min="15363" max="15363" width="11.42578125" style="96" hidden="1" customWidth="1"/>
    <col min="15364" max="15364" width="18.42578125" style="96" customWidth="1"/>
    <col min="15365" max="15365" width="10" style="96" customWidth="1"/>
    <col min="15366" max="15366" width="8.140625" style="96" customWidth="1"/>
    <col min="15367" max="15367" width="15.28515625" style="96" customWidth="1"/>
    <col min="15368" max="15368" width="5.5703125" style="96" customWidth="1"/>
    <col min="15369" max="15369" width="11.42578125" style="96"/>
    <col min="15370" max="15370" width="4.7109375" style="96" customWidth="1"/>
    <col min="15371" max="15371" width="11.42578125" style="96"/>
    <col min="15372" max="15372" width="38.7109375" style="96" customWidth="1"/>
    <col min="15373" max="15373" width="0.85546875" style="96" customWidth="1"/>
    <col min="15374" max="15374" width="37.85546875" style="96" customWidth="1"/>
    <col min="15375" max="15616" width="11.42578125" style="96"/>
    <col min="15617" max="15617" width="5" style="96" customWidth="1"/>
    <col min="15618" max="15618" width="21" style="96" customWidth="1"/>
    <col min="15619" max="15619" width="11.42578125" style="96" hidden="1" customWidth="1"/>
    <col min="15620" max="15620" width="18.42578125" style="96" customWidth="1"/>
    <col min="15621" max="15621" width="10" style="96" customWidth="1"/>
    <col min="15622" max="15622" width="8.140625" style="96" customWidth="1"/>
    <col min="15623" max="15623" width="15.28515625" style="96" customWidth="1"/>
    <col min="15624" max="15624" width="5.5703125" style="96" customWidth="1"/>
    <col min="15625" max="15625" width="11.42578125" style="96"/>
    <col min="15626" max="15626" width="4.7109375" style="96" customWidth="1"/>
    <col min="15627" max="15627" width="11.42578125" style="96"/>
    <col min="15628" max="15628" width="38.7109375" style="96" customWidth="1"/>
    <col min="15629" max="15629" width="0.85546875" style="96" customWidth="1"/>
    <col min="15630" max="15630" width="37.85546875" style="96" customWidth="1"/>
    <col min="15631" max="15872" width="11.42578125" style="96"/>
    <col min="15873" max="15873" width="5" style="96" customWidth="1"/>
    <col min="15874" max="15874" width="21" style="96" customWidth="1"/>
    <col min="15875" max="15875" width="11.42578125" style="96" hidden="1" customWidth="1"/>
    <col min="15876" max="15876" width="18.42578125" style="96" customWidth="1"/>
    <col min="15877" max="15877" width="10" style="96" customWidth="1"/>
    <col min="15878" max="15878" width="8.140625" style="96" customWidth="1"/>
    <col min="15879" max="15879" width="15.28515625" style="96" customWidth="1"/>
    <col min="15880" max="15880" width="5.5703125" style="96" customWidth="1"/>
    <col min="15881" max="15881" width="11.42578125" style="96"/>
    <col min="15882" max="15882" width="4.7109375" style="96" customWidth="1"/>
    <col min="15883" max="15883" width="11.42578125" style="96"/>
    <col min="15884" max="15884" width="38.7109375" style="96" customWidth="1"/>
    <col min="15885" max="15885" width="0.85546875" style="96" customWidth="1"/>
    <col min="15886" max="15886" width="37.85546875" style="96" customWidth="1"/>
    <col min="15887" max="16128" width="11.42578125" style="96"/>
    <col min="16129" max="16129" width="5" style="96" customWidth="1"/>
    <col min="16130" max="16130" width="21" style="96" customWidth="1"/>
    <col min="16131" max="16131" width="11.42578125" style="96" hidden="1" customWidth="1"/>
    <col min="16132" max="16132" width="18.42578125" style="96" customWidth="1"/>
    <col min="16133" max="16133" width="10" style="96" customWidth="1"/>
    <col min="16134" max="16134" width="8.140625" style="96" customWidth="1"/>
    <col min="16135" max="16135" width="15.28515625" style="96" customWidth="1"/>
    <col min="16136" max="16136" width="5.5703125" style="96" customWidth="1"/>
    <col min="16137" max="16137" width="11.42578125" style="96"/>
    <col min="16138" max="16138" width="4.7109375" style="96" customWidth="1"/>
    <col min="16139" max="16139" width="11.42578125" style="96"/>
    <col min="16140" max="16140" width="38.7109375" style="96" customWidth="1"/>
    <col min="16141" max="16141" width="0.85546875" style="96" customWidth="1"/>
    <col min="16142" max="16142" width="37.85546875" style="96" customWidth="1"/>
    <col min="16143" max="16384" width="11.42578125" style="96"/>
  </cols>
  <sheetData>
    <row r="1" spans="1:13">
      <c r="A1" s="74" t="s">
        <v>590</v>
      </c>
    </row>
    <row r="3" spans="1:13">
      <c r="A3" s="92" t="s">
        <v>591</v>
      </c>
      <c r="B3" s="92" t="s">
        <v>592</v>
      </c>
    </row>
    <row r="4" spans="1:13" ht="15" customHeight="1">
      <c r="A4" s="691" t="s">
        <v>593</v>
      </c>
      <c r="B4" s="692"/>
      <c r="C4" s="693"/>
      <c r="D4" s="210">
        <v>2</v>
      </c>
      <c r="F4" s="99"/>
      <c r="J4" s="517" t="s">
        <v>17</v>
      </c>
      <c r="K4" s="518"/>
      <c r="L4" s="518"/>
      <c r="M4" s="519"/>
    </row>
    <row r="5" spans="1:13">
      <c r="A5" s="691" t="s">
        <v>594</v>
      </c>
      <c r="B5" s="692"/>
      <c r="C5" s="693"/>
      <c r="D5" s="211">
        <v>3</v>
      </c>
      <c r="F5" s="212"/>
      <c r="J5" s="78"/>
      <c r="K5" s="84"/>
      <c r="L5" s="84"/>
      <c r="M5" s="85"/>
    </row>
    <row r="6" spans="1:13">
      <c r="A6" s="92"/>
      <c r="B6" s="92"/>
      <c r="J6" s="80"/>
      <c r="K6" s="8"/>
      <c r="L6" s="86" t="s">
        <v>19</v>
      </c>
      <c r="M6" s="87"/>
    </row>
    <row r="7" spans="1:13">
      <c r="A7" s="92" t="s">
        <v>595</v>
      </c>
      <c r="B7" s="92" t="s">
        <v>596</v>
      </c>
      <c r="G7" s="74"/>
      <c r="J7" s="80"/>
      <c r="K7" s="32"/>
      <c r="L7" s="86" t="s">
        <v>21</v>
      </c>
      <c r="M7" s="87"/>
    </row>
    <row r="8" spans="1:13">
      <c r="A8" s="668" t="s">
        <v>154</v>
      </c>
      <c r="B8" s="669"/>
      <c r="C8" s="670"/>
      <c r="D8" s="676" t="s">
        <v>597</v>
      </c>
      <c r="E8" s="681" t="s">
        <v>598</v>
      </c>
      <c r="F8" s="682"/>
      <c r="J8" s="80"/>
      <c r="K8" s="33"/>
      <c r="L8" s="86" t="s">
        <v>23</v>
      </c>
      <c r="M8" s="87"/>
    </row>
    <row r="9" spans="1:13">
      <c r="A9" s="671"/>
      <c r="B9" s="672"/>
      <c r="C9" s="673"/>
      <c r="D9" s="676"/>
      <c r="E9" s="683"/>
      <c r="F9" s="684"/>
      <c r="J9" s="81"/>
      <c r="K9" s="88"/>
      <c r="L9" s="88"/>
      <c r="M9" s="89"/>
    </row>
    <row r="10" spans="1:13" ht="15" customHeight="1">
      <c r="A10" s="686" t="s">
        <v>127</v>
      </c>
      <c r="B10" s="687"/>
      <c r="C10" s="688"/>
      <c r="D10" s="210">
        <v>85000</v>
      </c>
      <c r="E10" s="689">
        <v>125000</v>
      </c>
      <c r="F10" s="690"/>
      <c r="G10" s="694" t="s">
        <v>599</v>
      </c>
    </row>
    <row r="11" spans="1:13">
      <c r="A11" s="686" t="s">
        <v>131</v>
      </c>
      <c r="B11" s="687"/>
      <c r="C11" s="688"/>
      <c r="D11" s="210">
        <v>85000</v>
      </c>
      <c r="E11" s="689">
        <v>125000</v>
      </c>
      <c r="F11" s="690"/>
      <c r="G11" s="694"/>
    </row>
    <row r="12" spans="1:13" ht="15" customHeight="1">
      <c r="A12" s="686" t="s">
        <v>112</v>
      </c>
      <c r="B12" s="687"/>
      <c r="C12" s="688"/>
      <c r="D12" s="211">
        <v>85000</v>
      </c>
      <c r="E12" s="689">
        <v>125000</v>
      </c>
      <c r="F12" s="690"/>
      <c r="G12" s="694"/>
    </row>
    <row r="13" spans="1:13">
      <c r="A13" s="686" t="s">
        <v>138</v>
      </c>
      <c r="B13" s="687"/>
      <c r="C13" s="688"/>
      <c r="D13" s="211">
        <v>85000</v>
      </c>
      <c r="E13" s="689">
        <v>125000</v>
      </c>
      <c r="F13" s="690"/>
      <c r="G13" s="694"/>
    </row>
    <row r="14" spans="1:13" ht="15" customHeight="1">
      <c r="A14" s="686" t="s">
        <v>142</v>
      </c>
      <c r="B14" s="687"/>
      <c r="C14" s="688"/>
      <c r="D14" s="210">
        <v>85000</v>
      </c>
      <c r="E14" s="689">
        <v>125000</v>
      </c>
      <c r="F14" s="690"/>
      <c r="G14" s="694"/>
    </row>
    <row r="15" spans="1:13">
      <c r="A15" s="686" t="s">
        <v>144</v>
      </c>
      <c r="B15" s="687"/>
      <c r="C15" s="688"/>
      <c r="D15" s="210">
        <v>85000</v>
      </c>
      <c r="E15" s="689">
        <v>125000</v>
      </c>
      <c r="F15" s="690"/>
      <c r="G15" s="694"/>
    </row>
    <row r="16" spans="1:13">
      <c r="A16" s="686" t="s">
        <v>148</v>
      </c>
      <c r="B16" s="687"/>
      <c r="C16" s="688"/>
      <c r="D16" s="210">
        <v>85000</v>
      </c>
      <c r="E16" s="689">
        <v>125000</v>
      </c>
      <c r="F16" s="690"/>
      <c r="G16" s="694"/>
    </row>
    <row r="17" spans="1:8" ht="15" customHeight="1">
      <c r="A17" s="92"/>
      <c r="B17" s="92"/>
    </row>
    <row r="18" spans="1:8">
      <c r="A18" s="92" t="s">
        <v>600</v>
      </c>
      <c r="B18" s="92" t="s">
        <v>601</v>
      </c>
    </row>
    <row r="19" spans="1:8">
      <c r="A19" s="668" t="s">
        <v>154</v>
      </c>
      <c r="B19" s="669"/>
      <c r="C19" s="670"/>
      <c r="D19" s="676" t="s">
        <v>602</v>
      </c>
      <c r="E19" s="668" t="s">
        <v>603</v>
      </c>
      <c r="F19" s="670"/>
      <c r="G19" s="658" t="s">
        <v>604</v>
      </c>
    </row>
    <row r="20" spans="1:8">
      <c r="A20" s="671"/>
      <c r="B20" s="672"/>
      <c r="C20" s="673"/>
      <c r="D20" s="676"/>
      <c r="E20" s="671"/>
      <c r="F20" s="673"/>
      <c r="G20" s="659"/>
    </row>
    <row r="21" spans="1:8" ht="15" customHeight="1">
      <c r="A21" s="686" t="s">
        <v>127</v>
      </c>
      <c r="B21" s="687"/>
      <c r="C21" s="688"/>
      <c r="D21" s="468" t="s">
        <v>605</v>
      </c>
      <c r="E21" s="662" t="s">
        <v>606</v>
      </c>
      <c r="F21" s="663"/>
      <c r="G21" s="468">
        <v>6</v>
      </c>
      <c r="H21" s="660" t="s">
        <v>607</v>
      </c>
    </row>
    <row r="22" spans="1:8">
      <c r="A22" s="686" t="s">
        <v>131</v>
      </c>
      <c r="B22" s="687"/>
      <c r="C22" s="688"/>
      <c r="D22" s="468" t="s">
        <v>605</v>
      </c>
      <c r="E22" s="664"/>
      <c r="F22" s="665"/>
      <c r="G22" s="468">
        <v>6</v>
      </c>
      <c r="H22" s="660"/>
    </row>
    <row r="23" spans="1:8">
      <c r="A23" s="686" t="s">
        <v>112</v>
      </c>
      <c r="B23" s="687"/>
      <c r="C23" s="688"/>
      <c r="D23" s="468" t="s">
        <v>608</v>
      </c>
      <c r="E23" s="664"/>
      <c r="F23" s="665"/>
      <c r="G23" s="468">
        <v>6</v>
      </c>
      <c r="H23" s="660"/>
    </row>
    <row r="24" spans="1:8">
      <c r="A24" s="686" t="s">
        <v>138</v>
      </c>
      <c r="B24" s="687"/>
      <c r="C24" s="688"/>
      <c r="D24" s="469" t="s">
        <v>608</v>
      </c>
      <c r="E24" s="664"/>
      <c r="F24" s="665"/>
      <c r="G24" s="468">
        <v>6</v>
      </c>
      <c r="H24" s="660"/>
    </row>
    <row r="25" spans="1:8">
      <c r="A25" s="686" t="s">
        <v>142</v>
      </c>
      <c r="B25" s="687"/>
      <c r="C25" s="688"/>
      <c r="D25" s="468" t="s">
        <v>609</v>
      </c>
      <c r="E25" s="664"/>
      <c r="F25" s="665"/>
      <c r="G25" s="468">
        <v>6</v>
      </c>
      <c r="H25" s="660"/>
    </row>
    <row r="26" spans="1:8">
      <c r="A26" s="686" t="s">
        <v>144</v>
      </c>
      <c r="B26" s="687"/>
      <c r="C26" s="688"/>
      <c r="D26" s="468" t="s">
        <v>609</v>
      </c>
      <c r="E26" s="664"/>
      <c r="F26" s="665"/>
      <c r="G26" s="468">
        <v>10</v>
      </c>
      <c r="H26" s="660"/>
    </row>
    <row r="27" spans="1:8">
      <c r="A27" s="686" t="s">
        <v>148</v>
      </c>
      <c r="B27" s="687"/>
      <c r="C27" s="688"/>
      <c r="D27" s="468" t="s">
        <v>609</v>
      </c>
      <c r="E27" s="666"/>
      <c r="F27" s="667"/>
      <c r="G27" s="468">
        <v>14</v>
      </c>
      <c r="H27" s="660"/>
    </row>
    <row r="29" spans="1:8">
      <c r="A29" s="92" t="s">
        <v>610</v>
      </c>
      <c r="B29" s="92" t="s">
        <v>611</v>
      </c>
    </row>
    <row r="30" spans="1:8" ht="15" customHeight="1">
      <c r="A30" s="594" t="s">
        <v>154</v>
      </c>
      <c r="B30" s="595"/>
      <c r="C30" s="602"/>
      <c r="D30" s="677" t="s">
        <v>612</v>
      </c>
      <c r="E30" s="661" t="s">
        <v>613</v>
      </c>
      <c r="F30" s="661"/>
    </row>
    <row r="31" spans="1:8">
      <c r="A31" s="596"/>
      <c r="B31" s="597"/>
      <c r="C31" s="603"/>
      <c r="D31" s="678"/>
      <c r="E31" s="661"/>
      <c r="F31" s="661"/>
    </row>
    <row r="32" spans="1:8" ht="15" customHeight="1">
      <c r="A32" s="591" t="s">
        <v>127</v>
      </c>
      <c r="B32" s="592"/>
      <c r="C32" s="598"/>
      <c r="D32" s="470">
        <f>$D$5</f>
        <v>3</v>
      </c>
      <c r="E32" s="685">
        <f>G21*D32*'2.1.c Insumos'!$F$22</f>
        <v>0</v>
      </c>
      <c r="F32" s="685"/>
    </row>
    <row r="33" spans="1:13">
      <c r="A33" s="591" t="s">
        <v>131</v>
      </c>
      <c r="B33" s="592"/>
      <c r="C33" s="598"/>
      <c r="D33" s="472">
        <f t="shared" ref="D33:D38" si="0">$D$5</f>
        <v>3</v>
      </c>
      <c r="E33" s="685">
        <f>G22*D33*'2.1.c Insumos'!$F$22</f>
        <v>0</v>
      </c>
      <c r="F33" s="685"/>
    </row>
    <row r="34" spans="1:13" ht="15" customHeight="1">
      <c r="A34" s="591" t="s">
        <v>112</v>
      </c>
      <c r="B34" s="592"/>
      <c r="C34" s="598"/>
      <c r="D34" s="472">
        <f t="shared" si="0"/>
        <v>3</v>
      </c>
      <c r="E34" s="685">
        <f>G23*D34*'2.1.c Insumos'!$F$23</f>
        <v>11700</v>
      </c>
      <c r="F34" s="685"/>
    </row>
    <row r="35" spans="1:13">
      <c r="A35" s="591" t="s">
        <v>138</v>
      </c>
      <c r="B35" s="592"/>
      <c r="C35" s="598"/>
      <c r="D35" s="472">
        <f t="shared" si="0"/>
        <v>3</v>
      </c>
      <c r="E35" s="685">
        <f>G24*D35*'2.1.c Insumos'!$F$23</f>
        <v>11700</v>
      </c>
      <c r="F35" s="685"/>
    </row>
    <row r="36" spans="1:13" ht="15" customHeight="1">
      <c r="A36" s="591" t="s">
        <v>142</v>
      </c>
      <c r="B36" s="592"/>
      <c r="C36" s="598"/>
      <c r="D36" s="472">
        <f t="shared" si="0"/>
        <v>3</v>
      </c>
      <c r="E36" s="685">
        <f>G25*D36*'2.1.c Insumos'!$F$24</f>
        <v>0</v>
      </c>
      <c r="F36" s="685"/>
    </row>
    <row r="37" spans="1:13">
      <c r="A37" s="591" t="s">
        <v>144</v>
      </c>
      <c r="B37" s="592"/>
      <c r="C37" s="598"/>
      <c r="D37" s="472">
        <f t="shared" si="0"/>
        <v>3</v>
      </c>
      <c r="E37" s="685">
        <f>G26*D37*'2.1.c Insumos'!$F$24</f>
        <v>0</v>
      </c>
      <c r="F37" s="685"/>
    </row>
    <row r="38" spans="1:13">
      <c r="A38" s="591" t="s">
        <v>148</v>
      </c>
      <c r="B38" s="592"/>
      <c r="C38" s="598"/>
      <c r="D38" s="472">
        <f t="shared" si="0"/>
        <v>3</v>
      </c>
      <c r="E38" s="685">
        <f>G27*D38*'2.1.c Insumos'!$F$24</f>
        <v>0</v>
      </c>
      <c r="F38" s="685"/>
    </row>
    <row r="40" spans="1:13">
      <c r="A40" s="92" t="s">
        <v>614</v>
      </c>
      <c r="B40" s="92" t="s">
        <v>615</v>
      </c>
    </row>
    <row r="41" spans="1:13" ht="15" customHeight="1">
      <c r="A41" s="594" t="s">
        <v>154</v>
      </c>
      <c r="B41" s="595"/>
      <c r="C41" s="602"/>
      <c r="D41" s="679" t="s">
        <v>616</v>
      </c>
    </row>
    <row r="42" spans="1:13" ht="15" customHeight="1">
      <c r="A42" s="596"/>
      <c r="B42" s="597"/>
      <c r="C42" s="603"/>
      <c r="D42" s="680"/>
      <c r="J42" s="517" t="s">
        <v>17</v>
      </c>
      <c r="K42" s="518"/>
      <c r="L42" s="518"/>
      <c r="M42" s="519"/>
    </row>
    <row r="43" spans="1:13" ht="15" customHeight="1">
      <c r="A43" s="591" t="s">
        <v>127</v>
      </c>
      <c r="B43" s="592"/>
      <c r="C43" s="598"/>
      <c r="D43" s="471">
        <f>G21*'2.1.c Insumos'!$F$19</f>
        <v>0</v>
      </c>
      <c r="J43" s="78"/>
      <c r="K43" s="84"/>
      <c r="L43" s="84"/>
      <c r="M43" s="85"/>
    </row>
    <row r="44" spans="1:13">
      <c r="A44" s="591" t="s">
        <v>131</v>
      </c>
      <c r="B44" s="592"/>
      <c r="C44" s="598"/>
      <c r="D44" s="471">
        <f>G22*'2.1.c Insumos'!$F$19</f>
        <v>0</v>
      </c>
      <c r="E44" s="130"/>
      <c r="J44" s="80"/>
      <c r="K44" s="8"/>
      <c r="L44" s="86" t="s">
        <v>19</v>
      </c>
      <c r="M44" s="87"/>
    </row>
    <row r="45" spans="1:13">
      <c r="A45" s="591" t="s">
        <v>112</v>
      </c>
      <c r="B45" s="592"/>
      <c r="C45" s="598"/>
      <c r="D45" s="471">
        <f>G23*'2.1.c Insumos'!$F$20</f>
        <v>13618.74</v>
      </c>
      <c r="E45" s="130"/>
      <c r="J45" s="80"/>
      <c r="K45" s="32"/>
      <c r="L45" s="86" t="s">
        <v>21</v>
      </c>
      <c r="M45" s="87"/>
    </row>
    <row r="46" spans="1:13">
      <c r="A46" s="591" t="s">
        <v>138</v>
      </c>
      <c r="B46" s="592"/>
      <c r="C46" s="598"/>
      <c r="D46" s="471">
        <f>G24*'2.1.c Insumos'!$F$20</f>
        <v>13618.74</v>
      </c>
      <c r="E46" s="130"/>
      <c r="J46" s="80"/>
      <c r="K46" s="33"/>
      <c r="L46" s="86" t="s">
        <v>23</v>
      </c>
      <c r="M46" s="87"/>
    </row>
    <row r="47" spans="1:13">
      <c r="A47" s="591" t="s">
        <v>142</v>
      </c>
      <c r="B47" s="592"/>
      <c r="C47" s="598"/>
      <c r="D47" s="471">
        <f>G25*'2.1.c Insumos'!$F$21</f>
        <v>0</v>
      </c>
      <c r="E47" s="130"/>
      <c r="J47" s="81"/>
      <c r="K47" s="88"/>
      <c r="L47" s="88"/>
      <c r="M47" s="89"/>
    </row>
    <row r="48" spans="1:13">
      <c r="A48" s="591" t="s">
        <v>144</v>
      </c>
      <c r="B48" s="592"/>
      <c r="C48" s="598"/>
      <c r="D48" s="471">
        <f>G26*'2.1.c Insumos'!$F$21</f>
        <v>0</v>
      </c>
      <c r="E48" s="130"/>
    </row>
    <row r="49" spans="1:7">
      <c r="A49" s="591" t="s">
        <v>148</v>
      </c>
      <c r="B49" s="592"/>
      <c r="C49" s="598"/>
      <c r="D49" s="471">
        <f>G27*'2.1.c Insumos'!$F$21</f>
        <v>0</v>
      </c>
      <c r="E49" s="130"/>
    </row>
    <row r="51" spans="1:7">
      <c r="A51" s="92" t="s">
        <v>617</v>
      </c>
      <c r="B51" s="92" t="s">
        <v>618</v>
      </c>
    </row>
    <row r="52" spans="1:7" ht="15" customHeight="1">
      <c r="A52" s="594" t="s">
        <v>154</v>
      </c>
      <c r="B52" s="595"/>
      <c r="C52" s="602"/>
      <c r="D52" s="677" t="s">
        <v>619</v>
      </c>
      <c r="E52" s="661" t="s">
        <v>620</v>
      </c>
      <c r="F52" s="661"/>
    </row>
    <row r="53" spans="1:7" ht="15" customHeight="1">
      <c r="A53" s="596"/>
      <c r="B53" s="597"/>
      <c r="C53" s="603"/>
      <c r="D53" s="678"/>
      <c r="E53" s="661"/>
      <c r="F53" s="661"/>
    </row>
    <row r="54" spans="1:7" ht="15" customHeight="1">
      <c r="A54" s="591" t="s">
        <v>127</v>
      </c>
      <c r="B54" s="592"/>
      <c r="C54" s="598"/>
      <c r="D54" s="473">
        <f>D10</f>
        <v>85000</v>
      </c>
      <c r="E54" s="674">
        <f>(E32+D43)*(SUM('1.3 Frota Total'!C19:F19))/D54</f>
        <v>0</v>
      </c>
      <c r="F54" s="675"/>
    </row>
    <row r="55" spans="1:7">
      <c r="A55" s="591" t="s">
        <v>131</v>
      </c>
      <c r="B55" s="592"/>
      <c r="C55" s="598"/>
      <c r="D55" s="473">
        <f t="shared" ref="D55:D60" si="1">D11</f>
        <v>85000</v>
      </c>
      <c r="E55" s="674">
        <f>(E33+D44)*(SUM('1.3 Frota Total'!C20:F20))/D55</f>
        <v>0</v>
      </c>
      <c r="F55" s="675"/>
      <c r="G55" s="130"/>
    </row>
    <row r="56" spans="1:7">
      <c r="A56" s="591" t="s">
        <v>112</v>
      </c>
      <c r="B56" s="592"/>
      <c r="C56" s="598"/>
      <c r="D56" s="473">
        <f t="shared" si="1"/>
        <v>85000</v>
      </c>
      <c r="E56" s="674">
        <f>(E34+D45)*(SUM('1.3 Frota Total'!C21:F21))/D56</f>
        <v>2.3829402352941176</v>
      </c>
      <c r="F56" s="675"/>
      <c r="G56" s="130"/>
    </row>
    <row r="57" spans="1:7">
      <c r="A57" s="591" t="s">
        <v>138</v>
      </c>
      <c r="B57" s="592"/>
      <c r="C57" s="598"/>
      <c r="D57" s="473">
        <f t="shared" si="1"/>
        <v>85000</v>
      </c>
      <c r="E57" s="674">
        <f>(E35+D46)*(SUM('1.3 Frota Total'!C22:F22))/D57</f>
        <v>1.7872051764705883</v>
      </c>
      <c r="F57" s="675"/>
      <c r="G57" s="130"/>
    </row>
    <row r="58" spans="1:7">
      <c r="A58" s="591" t="s">
        <v>142</v>
      </c>
      <c r="B58" s="592"/>
      <c r="C58" s="598"/>
      <c r="D58" s="473">
        <f t="shared" si="1"/>
        <v>85000</v>
      </c>
      <c r="E58" s="674">
        <f>(E36+D47)*(SUM('1.3 Frota Total'!C23:F23))/D58</f>
        <v>0</v>
      </c>
      <c r="F58" s="675"/>
      <c r="G58" s="130"/>
    </row>
    <row r="59" spans="1:7">
      <c r="A59" s="591" t="s">
        <v>144</v>
      </c>
      <c r="B59" s="592"/>
      <c r="C59" s="598"/>
      <c r="D59" s="473">
        <f t="shared" si="1"/>
        <v>85000</v>
      </c>
      <c r="E59" s="674">
        <f>(E37+D48)*(SUM('1.3 Frota Total'!C24:F24))/D59</f>
        <v>0</v>
      </c>
      <c r="F59" s="675"/>
      <c r="G59" s="130"/>
    </row>
    <row r="60" spans="1:7">
      <c r="A60" s="591" t="s">
        <v>148</v>
      </c>
      <c r="B60" s="592"/>
      <c r="C60" s="598"/>
      <c r="D60" s="473">
        <f t="shared" si="1"/>
        <v>85000</v>
      </c>
      <c r="E60" s="674">
        <f>(E38+D49)*(SUM('1.3 Frota Total'!C25:F25))/D60</f>
        <v>0</v>
      </c>
      <c r="F60" s="675"/>
      <c r="G60" s="130"/>
    </row>
  </sheetData>
  <sheetProtection algorithmName="SHA-512" hashValue="ON5hvin7mZmphG8L8jA6NLBl/9Wx1QX9A9wfw+09NMvgb1rRT98/hn9cQWvfP6Ag8oo9qNyAU4QPEdKE3kvfyQ==" saltValue="qMh/sw8u2Hu7bHI4mqvurw==" spinCount="100000" sheet="1" objects="1" scenarios="1"/>
  <mergeCells count="78">
    <mergeCell ref="A4:C4"/>
    <mergeCell ref="J4:M4"/>
    <mergeCell ref="A5:C5"/>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21:C21"/>
    <mergeCell ref="A22:C22"/>
    <mergeCell ref="A23:C23"/>
    <mergeCell ref="A24:C24"/>
    <mergeCell ref="A25:C25"/>
    <mergeCell ref="A26:C26"/>
    <mergeCell ref="A27:C27"/>
    <mergeCell ref="A32:C32"/>
    <mergeCell ref="E32:F32"/>
    <mergeCell ref="A33:C33"/>
    <mergeCell ref="E33:F33"/>
    <mergeCell ref="E37:F37"/>
    <mergeCell ref="A38:C38"/>
    <mergeCell ref="E38:F38"/>
    <mergeCell ref="J42:M42"/>
    <mergeCell ref="A34:C34"/>
    <mergeCell ref="E34:F34"/>
    <mergeCell ref="A35:C35"/>
    <mergeCell ref="E35:F35"/>
    <mergeCell ref="A36:C36"/>
    <mergeCell ref="E36:F36"/>
    <mergeCell ref="E58:F58"/>
    <mergeCell ref="A48:C48"/>
    <mergeCell ref="A49:C49"/>
    <mergeCell ref="A54:C54"/>
    <mergeCell ref="E54:F54"/>
    <mergeCell ref="A55:C55"/>
    <mergeCell ref="E55:F55"/>
    <mergeCell ref="A59:C59"/>
    <mergeCell ref="E59:F59"/>
    <mergeCell ref="A60:C60"/>
    <mergeCell ref="E60:F60"/>
    <mergeCell ref="D8:D9"/>
    <mergeCell ref="D19:D20"/>
    <mergeCell ref="D30:D31"/>
    <mergeCell ref="D41:D42"/>
    <mergeCell ref="D52:D53"/>
    <mergeCell ref="A8:C9"/>
    <mergeCell ref="E8:F9"/>
    <mergeCell ref="A56:C56"/>
    <mergeCell ref="E56:F56"/>
    <mergeCell ref="A57:C57"/>
    <mergeCell ref="E57:F57"/>
    <mergeCell ref="A58:C58"/>
    <mergeCell ref="G19:G20"/>
    <mergeCell ref="H21:H27"/>
    <mergeCell ref="A52:C53"/>
    <mergeCell ref="E52:F53"/>
    <mergeCell ref="A41:C42"/>
    <mergeCell ref="E21:F27"/>
    <mergeCell ref="A19:C20"/>
    <mergeCell ref="E19:F20"/>
    <mergeCell ref="A30:C31"/>
    <mergeCell ref="E30:F31"/>
    <mergeCell ref="A43:C43"/>
    <mergeCell ref="A44:C44"/>
    <mergeCell ref="A45:C45"/>
    <mergeCell ref="A46:C46"/>
    <mergeCell ref="A47:C47"/>
    <mergeCell ref="A37:C37"/>
  </mergeCells>
  <pageMargins left="0.78740157499999996" right="0.78740157499999996" top="0.984251969" bottom="0.984251969" header="0.49212598499999999" footer="0.49212598499999999"/>
  <pageSetup paperSize="9" scale="8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tabColor theme="9" tint="0.59999389629810485"/>
    <pageSetUpPr fitToPage="1"/>
  </sheetPr>
  <dimension ref="A1:M60"/>
  <sheetViews>
    <sheetView topLeftCell="A36" zoomScale="115" zoomScaleNormal="115" workbookViewId="0">
      <selection activeCell="G12" sqref="G12"/>
    </sheetView>
  </sheetViews>
  <sheetFormatPr defaultColWidth="0" defaultRowHeight="15" zeroHeight="1"/>
  <cols>
    <col min="1" max="1" width="4.28515625" style="96" customWidth="1"/>
    <col min="2" max="2" width="15.42578125" style="96" customWidth="1"/>
    <col min="3" max="3" width="20.28515625" style="96" customWidth="1"/>
    <col min="4" max="9" width="12.7109375" style="96" customWidth="1"/>
    <col min="10" max="12" width="10.28515625" style="96" customWidth="1"/>
    <col min="13" max="13" width="9.42578125" style="96" customWidth="1"/>
    <col min="14" max="14" width="9.140625" style="96" customWidth="1"/>
    <col min="15" max="256" width="0" style="96" hidden="1"/>
    <col min="257" max="257" width="4.28515625" style="96" customWidth="1"/>
    <col min="258" max="258" width="15.42578125" style="96" customWidth="1"/>
    <col min="259" max="259" width="20.28515625" style="96" customWidth="1"/>
    <col min="260" max="265" width="12.7109375" style="96" customWidth="1"/>
    <col min="266" max="268" width="10.28515625" style="96" customWidth="1"/>
    <col min="269" max="269" width="9.42578125" style="96" customWidth="1"/>
    <col min="270" max="270" width="9.140625" style="96" customWidth="1"/>
    <col min="271" max="512" width="0" style="96" hidden="1"/>
    <col min="513" max="513" width="4.28515625" style="96" customWidth="1"/>
    <col min="514" max="514" width="15.42578125" style="96" customWidth="1"/>
    <col min="515" max="515" width="20.28515625" style="96" customWidth="1"/>
    <col min="516" max="521" width="12.7109375" style="96" customWidth="1"/>
    <col min="522" max="524" width="10.28515625" style="96" customWidth="1"/>
    <col min="525" max="525" width="9.42578125" style="96" customWidth="1"/>
    <col min="526" max="526" width="9.140625" style="96" customWidth="1"/>
    <col min="527" max="768" width="0" style="96" hidden="1"/>
    <col min="769" max="769" width="4.28515625" style="96" customWidth="1"/>
    <col min="770" max="770" width="15.42578125" style="96" customWidth="1"/>
    <col min="771" max="771" width="20.28515625" style="96" customWidth="1"/>
    <col min="772" max="777" width="12.7109375" style="96" customWidth="1"/>
    <col min="778" max="780" width="10.28515625" style="96" customWidth="1"/>
    <col min="781" max="781" width="9.42578125" style="96" customWidth="1"/>
    <col min="782" max="782" width="9.140625" style="96" customWidth="1"/>
    <col min="783" max="1024" width="0" style="96" hidden="1"/>
    <col min="1025" max="1025" width="4.28515625" style="96" customWidth="1"/>
    <col min="1026" max="1026" width="15.42578125" style="96" customWidth="1"/>
    <col min="1027" max="1027" width="20.28515625" style="96" customWidth="1"/>
    <col min="1028" max="1033" width="12.7109375" style="96" customWidth="1"/>
    <col min="1034" max="1036" width="10.28515625" style="96" customWidth="1"/>
    <col min="1037" max="1037" width="9.42578125" style="96" customWidth="1"/>
    <col min="1038" max="1038" width="9.140625" style="96" customWidth="1"/>
    <col min="1039" max="1280" width="0" style="96" hidden="1"/>
    <col min="1281" max="1281" width="4.28515625" style="96" customWidth="1"/>
    <col min="1282" max="1282" width="15.42578125" style="96" customWidth="1"/>
    <col min="1283" max="1283" width="20.28515625" style="96" customWidth="1"/>
    <col min="1284" max="1289" width="12.7109375" style="96" customWidth="1"/>
    <col min="1290" max="1292" width="10.28515625" style="96" customWidth="1"/>
    <col min="1293" max="1293" width="9.42578125" style="96" customWidth="1"/>
    <col min="1294" max="1294" width="9.140625" style="96" customWidth="1"/>
    <col min="1295" max="1536" width="0" style="96" hidden="1"/>
    <col min="1537" max="1537" width="4.28515625" style="96" customWidth="1"/>
    <col min="1538" max="1538" width="15.42578125" style="96" customWidth="1"/>
    <col min="1539" max="1539" width="20.28515625" style="96" customWidth="1"/>
    <col min="1540" max="1545" width="12.7109375" style="96" customWidth="1"/>
    <col min="1546" max="1548" width="10.28515625" style="96" customWidth="1"/>
    <col min="1549" max="1549" width="9.42578125" style="96" customWidth="1"/>
    <col min="1550" max="1550" width="9.140625" style="96" customWidth="1"/>
    <col min="1551" max="1792" width="0" style="96" hidden="1"/>
    <col min="1793" max="1793" width="4.28515625" style="96" customWidth="1"/>
    <col min="1794" max="1794" width="15.42578125" style="96" customWidth="1"/>
    <col min="1795" max="1795" width="20.28515625" style="96" customWidth="1"/>
    <col min="1796" max="1801" width="12.7109375" style="96" customWidth="1"/>
    <col min="1802" max="1804" width="10.28515625" style="96" customWidth="1"/>
    <col min="1805" max="1805" width="9.42578125" style="96" customWidth="1"/>
    <col min="1806" max="1806" width="9.140625" style="96" customWidth="1"/>
    <col min="1807" max="2048" width="0" style="96" hidden="1"/>
    <col min="2049" max="2049" width="4.28515625" style="96" customWidth="1"/>
    <col min="2050" max="2050" width="15.42578125" style="96" customWidth="1"/>
    <col min="2051" max="2051" width="20.28515625" style="96" customWidth="1"/>
    <col min="2052" max="2057" width="12.7109375" style="96" customWidth="1"/>
    <col min="2058" max="2060" width="10.28515625" style="96" customWidth="1"/>
    <col min="2061" max="2061" width="9.42578125" style="96" customWidth="1"/>
    <col min="2062" max="2062" width="9.140625" style="96" customWidth="1"/>
    <col min="2063" max="2304" width="0" style="96" hidden="1"/>
    <col min="2305" max="2305" width="4.28515625" style="96" customWidth="1"/>
    <col min="2306" max="2306" width="15.42578125" style="96" customWidth="1"/>
    <col min="2307" max="2307" width="20.28515625" style="96" customWidth="1"/>
    <col min="2308" max="2313" width="12.7109375" style="96" customWidth="1"/>
    <col min="2314" max="2316" width="10.28515625" style="96" customWidth="1"/>
    <col min="2317" max="2317" width="9.42578125" style="96" customWidth="1"/>
    <col min="2318" max="2318" width="9.140625" style="96" customWidth="1"/>
    <col min="2319" max="2560" width="0" style="96" hidden="1"/>
    <col min="2561" max="2561" width="4.28515625" style="96" customWidth="1"/>
    <col min="2562" max="2562" width="15.42578125" style="96" customWidth="1"/>
    <col min="2563" max="2563" width="20.28515625" style="96" customWidth="1"/>
    <col min="2564" max="2569" width="12.7109375" style="96" customWidth="1"/>
    <col min="2570" max="2572" width="10.28515625" style="96" customWidth="1"/>
    <col min="2573" max="2573" width="9.42578125" style="96" customWidth="1"/>
    <col min="2574" max="2574" width="9.140625" style="96" customWidth="1"/>
    <col min="2575" max="2816" width="0" style="96" hidden="1"/>
    <col min="2817" max="2817" width="4.28515625" style="96" customWidth="1"/>
    <col min="2818" max="2818" width="15.42578125" style="96" customWidth="1"/>
    <col min="2819" max="2819" width="20.28515625" style="96" customWidth="1"/>
    <col min="2820" max="2825" width="12.7109375" style="96" customWidth="1"/>
    <col min="2826" max="2828" width="10.28515625" style="96" customWidth="1"/>
    <col min="2829" max="2829" width="9.42578125" style="96" customWidth="1"/>
    <col min="2830" max="2830" width="9.140625" style="96" customWidth="1"/>
    <col min="2831" max="3072" width="0" style="96" hidden="1"/>
    <col min="3073" max="3073" width="4.28515625" style="96" customWidth="1"/>
    <col min="3074" max="3074" width="15.42578125" style="96" customWidth="1"/>
    <col min="3075" max="3075" width="20.28515625" style="96" customWidth="1"/>
    <col min="3076" max="3081" width="12.7109375" style="96" customWidth="1"/>
    <col min="3082" max="3084" width="10.28515625" style="96" customWidth="1"/>
    <col min="3085" max="3085" width="9.42578125" style="96" customWidth="1"/>
    <col min="3086" max="3086" width="9.140625" style="96" customWidth="1"/>
    <col min="3087" max="3328" width="0" style="96" hidden="1"/>
    <col min="3329" max="3329" width="4.28515625" style="96" customWidth="1"/>
    <col min="3330" max="3330" width="15.42578125" style="96" customWidth="1"/>
    <col min="3331" max="3331" width="20.28515625" style="96" customWidth="1"/>
    <col min="3332" max="3337" width="12.7109375" style="96" customWidth="1"/>
    <col min="3338" max="3340" width="10.28515625" style="96" customWidth="1"/>
    <col min="3341" max="3341" width="9.42578125" style="96" customWidth="1"/>
    <col min="3342" max="3342" width="9.140625" style="96" customWidth="1"/>
    <col min="3343" max="3584" width="0" style="96" hidden="1"/>
    <col min="3585" max="3585" width="4.28515625" style="96" customWidth="1"/>
    <col min="3586" max="3586" width="15.42578125" style="96" customWidth="1"/>
    <col min="3587" max="3587" width="20.28515625" style="96" customWidth="1"/>
    <col min="3588" max="3593" width="12.7109375" style="96" customWidth="1"/>
    <col min="3594" max="3596" width="10.28515625" style="96" customWidth="1"/>
    <col min="3597" max="3597" width="9.42578125" style="96" customWidth="1"/>
    <col min="3598" max="3598" width="9.140625" style="96" customWidth="1"/>
    <col min="3599" max="3840" width="0" style="96" hidden="1"/>
    <col min="3841" max="3841" width="4.28515625" style="96" customWidth="1"/>
    <col min="3842" max="3842" width="15.42578125" style="96" customWidth="1"/>
    <col min="3843" max="3843" width="20.28515625" style="96" customWidth="1"/>
    <col min="3844" max="3849" width="12.7109375" style="96" customWidth="1"/>
    <col min="3850" max="3852" width="10.28515625" style="96" customWidth="1"/>
    <col min="3853" max="3853" width="9.42578125" style="96" customWidth="1"/>
    <col min="3854" max="3854" width="9.140625" style="96" customWidth="1"/>
    <col min="3855" max="4096" width="0" style="96" hidden="1"/>
    <col min="4097" max="4097" width="4.28515625" style="96" customWidth="1"/>
    <col min="4098" max="4098" width="15.42578125" style="96" customWidth="1"/>
    <col min="4099" max="4099" width="20.28515625" style="96" customWidth="1"/>
    <col min="4100" max="4105" width="12.7109375" style="96" customWidth="1"/>
    <col min="4106" max="4108" width="10.28515625" style="96" customWidth="1"/>
    <col min="4109" max="4109" width="9.42578125" style="96" customWidth="1"/>
    <col min="4110" max="4110" width="9.140625" style="96" customWidth="1"/>
    <col min="4111" max="4352" width="0" style="96" hidden="1"/>
    <col min="4353" max="4353" width="4.28515625" style="96" customWidth="1"/>
    <col min="4354" max="4354" width="15.42578125" style="96" customWidth="1"/>
    <col min="4355" max="4355" width="20.28515625" style="96" customWidth="1"/>
    <col min="4356" max="4361" width="12.7109375" style="96" customWidth="1"/>
    <col min="4362" max="4364" width="10.28515625" style="96" customWidth="1"/>
    <col min="4365" max="4365" width="9.42578125" style="96" customWidth="1"/>
    <col min="4366" max="4366" width="9.140625" style="96" customWidth="1"/>
    <col min="4367" max="4608" width="0" style="96" hidden="1"/>
    <col min="4609" max="4609" width="4.28515625" style="96" customWidth="1"/>
    <col min="4610" max="4610" width="15.42578125" style="96" customWidth="1"/>
    <col min="4611" max="4611" width="20.28515625" style="96" customWidth="1"/>
    <col min="4612" max="4617" width="12.7109375" style="96" customWidth="1"/>
    <col min="4618" max="4620" width="10.28515625" style="96" customWidth="1"/>
    <col min="4621" max="4621" width="9.42578125" style="96" customWidth="1"/>
    <col min="4622" max="4622" width="9.140625" style="96" customWidth="1"/>
    <col min="4623" max="4864" width="0" style="96" hidden="1"/>
    <col min="4865" max="4865" width="4.28515625" style="96" customWidth="1"/>
    <col min="4866" max="4866" width="15.42578125" style="96" customWidth="1"/>
    <col min="4867" max="4867" width="20.28515625" style="96" customWidth="1"/>
    <col min="4868" max="4873" width="12.7109375" style="96" customWidth="1"/>
    <col min="4874" max="4876" width="10.28515625" style="96" customWidth="1"/>
    <col min="4877" max="4877" width="9.42578125" style="96" customWidth="1"/>
    <col min="4878" max="4878" width="9.140625" style="96" customWidth="1"/>
    <col min="4879" max="5120" width="0" style="96" hidden="1"/>
    <col min="5121" max="5121" width="4.28515625" style="96" customWidth="1"/>
    <col min="5122" max="5122" width="15.42578125" style="96" customWidth="1"/>
    <col min="5123" max="5123" width="20.28515625" style="96" customWidth="1"/>
    <col min="5124" max="5129" width="12.7109375" style="96" customWidth="1"/>
    <col min="5130" max="5132" width="10.28515625" style="96" customWidth="1"/>
    <col min="5133" max="5133" width="9.42578125" style="96" customWidth="1"/>
    <col min="5134" max="5134" width="9.140625" style="96" customWidth="1"/>
    <col min="5135" max="5376" width="0" style="96" hidden="1"/>
    <col min="5377" max="5377" width="4.28515625" style="96" customWidth="1"/>
    <col min="5378" max="5378" width="15.42578125" style="96" customWidth="1"/>
    <col min="5379" max="5379" width="20.28515625" style="96" customWidth="1"/>
    <col min="5380" max="5385" width="12.7109375" style="96" customWidth="1"/>
    <col min="5386" max="5388" width="10.28515625" style="96" customWidth="1"/>
    <col min="5389" max="5389" width="9.42578125" style="96" customWidth="1"/>
    <col min="5390" max="5390" width="9.140625" style="96" customWidth="1"/>
    <col min="5391" max="5632" width="0" style="96" hidden="1"/>
    <col min="5633" max="5633" width="4.28515625" style="96" customWidth="1"/>
    <col min="5634" max="5634" width="15.42578125" style="96" customWidth="1"/>
    <col min="5635" max="5635" width="20.28515625" style="96" customWidth="1"/>
    <col min="5636" max="5641" width="12.7109375" style="96" customWidth="1"/>
    <col min="5642" max="5644" width="10.28515625" style="96" customWidth="1"/>
    <col min="5645" max="5645" width="9.42578125" style="96" customWidth="1"/>
    <col min="5646" max="5646" width="9.140625" style="96" customWidth="1"/>
    <col min="5647" max="5888" width="0" style="96" hidden="1"/>
    <col min="5889" max="5889" width="4.28515625" style="96" customWidth="1"/>
    <col min="5890" max="5890" width="15.42578125" style="96" customWidth="1"/>
    <col min="5891" max="5891" width="20.28515625" style="96" customWidth="1"/>
    <col min="5892" max="5897" width="12.7109375" style="96" customWidth="1"/>
    <col min="5898" max="5900" width="10.28515625" style="96" customWidth="1"/>
    <col min="5901" max="5901" width="9.42578125" style="96" customWidth="1"/>
    <col min="5902" max="5902" width="9.140625" style="96" customWidth="1"/>
    <col min="5903" max="6144" width="0" style="96" hidden="1"/>
    <col min="6145" max="6145" width="4.28515625" style="96" customWidth="1"/>
    <col min="6146" max="6146" width="15.42578125" style="96" customWidth="1"/>
    <col min="6147" max="6147" width="20.28515625" style="96" customWidth="1"/>
    <col min="6148" max="6153" width="12.7109375" style="96" customWidth="1"/>
    <col min="6154" max="6156" width="10.28515625" style="96" customWidth="1"/>
    <col min="6157" max="6157" width="9.42578125" style="96" customWidth="1"/>
    <col min="6158" max="6158" width="9.140625" style="96" customWidth="1"/>
    <col min="6159" max="6400" width="0" style="96" hidden="1"/>
    <col min="6401" max="6401" width="4.28515625" style="96" customWidth="1"/>
    <col min="6402" max="6402" width="15.42578125" style="96" customWidth="1"/>
    <col min="6403" max="6403" width="20.28515625" style="96" customWidth="1"/>
    <col min="6404" max="6409" width="12.7109375" style="96" customWidth="1"/>
    <col min="6410" max="6412" width="10.28515625" style="96" customWidth="1"/>
    <col min="6413" max="6413" width="9.42578125" style="96" customWidth="1"/>
    <col min="6414" max="6414" width="9.140625" style="96" customWidth="1"/>
    <col min="6415" max="6656" width="0" style="96" hidden="1"/>
    <col min="6657" max="6657" width="4.28515625" style="96" customWidth="1"/>
    <col min="6658" max="6658" width="15.42578125" style="96" customWidth="1"/>
    <col min="6659" max="6659" width="20.28515625" style="96" customWidth="1"/>
    <col min="6660" max="6665" width="12.7109375" style="96" customWidth="1"/>
    <col min="6666" max="6668" width="10.28515625" style="96" customWidth="1"/>
    <col min="6669" max="6669" width="9.42578125" style="96" customWidth="1"/>
    <col min="6670" max="6670" width="9.140625" style="96" customWidth="1"/>
    <col min="6671" max="6912" width="0" style="96" hidden="1"/>
    <col min="6913" max="6913" width="4.28515625" style="96" customWidth="1"/>
    <col min="6914" max="6914" width="15.42578125" style="96" customWidth="1"/>
    <col min="6915" max="6915" width="20.28515625" style="96" customWidth="1"/>
    <col min="6916" max="6921" width="12.7109375" style="96" customWidth="1"/>
    <col min="6922" max="6924" width="10.28515625" style="96" customWidth="1"/>
    <col min="6925" max="6925" width="9.42578125" style="96" customWidth="1"/>
    <col min="6926" max="6926" width="9.140625" style="96" customWidth="1"/>
    <col min="6927" max="7168" width="0" style="96" hidden="1"/>
    <col min="7169" max="7169" width="4.28515625" style="96" customWidth="1"/>
    <col min="7170" max="7170" width="15.42578125" style="96" customWidth="1"/>
    <col min="7171" max="7171" width="20.28515625" style="96" customWidth="1"/>
    <col min="7172" max="7177" width="12.7109375" style="96" customWidth="1"/>
    <col min="7178" max="7180" width="10.28515625" style="96" customWidth="1"/>
    <col min="7181" max="7181" width="9.42578125" style="96" customWidth="1"/>
    <col min="7182" max="7182" width="9.140625" style="96" customWidth="1"/>
    <col min="7183" max="7424" width="0" style="96" hidden="1"/>
    <col min="7425" max="7425" width="4.28515625" style="96" customWidth="1"/>
    <col min="7426" max="7426" width="15.42578125" style="96" customWidth="1"/>
    <col min="7427" max="7427" width="20.28515625" style="96" customWidth="1"/>
    <col min="7428" max="7433" width="12.7109375" style="96" customWidth="1"/>
    <col min="7434" max="7436" width="10.28515625" style="96" customWidth="1"/>
    <col min="7437" max="7437" width="9.42578125" style="96" customWidth="1"/>
    <col min="7438" max="7438" width="9.140625" style="96" customWidth="1"/>
    <col min="7439" max="7680" width="0" style="96" hidden="1"/>
    <col min="7681" max="7681" width="4.28515625" style="96" customWidth="1"/>
    <col min="7682" max="7682" width="15.42578125" style="96" customWidth="1"/>
    <col min="7683" max="7683" width="20.28515625" style="96" customWidth="1"/>
    <col min="7684" max="7689" width="12.7109375" style="96" customWidth="1"/>
    <col min="7690" max="7692" width="10.28515625" style="96" customWidth="1"/>
    <col min="7693" max="7693" width="9.42578125" style="96" customWidth="1"/>
    <col min="7694" max="7694" width="9.140625" style="96" customWidth="1"/>
    <col min="7695" max="7936" width="0" style="96" hidden="1"/>
    <col min="7937" max="7937" width="4.28515625" style="96" customWidth="1"/>
    <col min="7938" max="7938" width="15.42578125" style="96" customWidth="1"/>
    <col min="7939" max="7939" width="20.28515625" style="96" customWidth="1"/>
    <col min="7940" max="7945" width="12.7109375" style="96" customWidth="1"/>
    <col min="7946" max="7948" width="10.28515625" style="96" customWidth="1"/>
    <col min="7949" max="7949" width="9.42578125" style="96" customWidth="1"/>
    <col min="7950" max="7950" width="9.140625" style="96" customWidth="1"/>
    <col min="7951" max="8192" width="0" style="96" hidden="1"/>
    <col min="8193" max="8193" width="4.28515625" style="96" customWidth="1"/>
    <col min="8194" max="8194" width="15.42578125" style="96" customWidth="1"/>
    <col min="8195" max="8195" width="20.28515625" style="96" customWidth="1"/>
    <col min="8196" max="8201" width="12.7109375" style="96" customWidth="1"/>
    <col min="8202" max="8204" width="10.28515625" style="96" customWidth="1"/>
    <col min="8205" max="8205" width="9.42578125" style="96" customWidth="1"/>
    <col min="8206" max="8206" width="9.140625" style="96" customWidth="1"/>
    <col min="8207" max="8448" width="0" style="96" hidden="1"/>
    <col min="8449" max="8449" width="4.28515625" style="96" customWidth="1"/>
    <col min="8450" max="8450" width="15.42578125" style="96" customWidth="1"/>
    <col min="8451" max="8451" width="20.28515625" style="96" customWidth="1"/>
    <col min="8452" max="8457" width="12.7109375" style="96" customWidth="1"/>
    <col min="8458" max="8460" width="10.28515625" style="96" customWidth="1"/>
    <col min="8461" max="8461" width="9.42578125" style="96" customWidth="1"/>
    <col min="8462" max="8462" width="9.140625" style="96" customWidth="1"/>
    <col min="8463" max="8704" width="0" style="96" hidden="1"/>
    <col min="8705" max="8705" width="4.28515625" style="96" customWidth="1"/>
    <col min="8706" max="8706" width="15.42578125" style="96" customWidth="1"/>
    <col min="8707" max="8707" width="20.28515625" style="96" customWidth="1"/>
    <col min="8708" max="8713" width="12.7109375" style="96" customWidth="1"/>
    <col min="8714" max="8716" width="10.28515625" style="96" customWidth="1"/>
    <col min="8717" max="8717" width="9.42578125" style="96" customWidth="1"/>
    <col min="8718" max="8718" width="9.140625" style="96" customWidth="1"/>
    <col min="8719" max="8960" width="0" style="96" hidden="1"/>
    <col min="8961" max="8961" width="4.28515625" style="96" customWidth="1"/>
    <col min="8962" max="8962" width="15.42578125" style="96" customWidth="1"/>
    <col min="8963" max="8963" width="20.28515625" style="96" customWidth="1"/>
    <col min="8964" max="8969" width="12.7109375" style="96" customWidth="1"/>
    <col min="8970" max="8972" width="10.28515625" style="96" customWidth="1"/>
    <col min="8973" max="8973" width="9.42578125" style="96" customWidth="1"/>
    <col min="8974" max="8974" width="9.140625" style="96" customWidth="1"/>
    <col min="8975" max="9216" width="0" style="96" hidden="1"/>
    <col min="9217" max="9217" width="4.28515625" style="96" customWidth="1"/>
    <col min="9218" max="9218" width="15.42578125" style="96" customWidth="1"/>
    <col min="9219" max="9219" width="20.28515625" style="96" customWidth="1"/>
    <col min="9220" max="9225" width="12.7109375" style="96" customWidth="1"/>
    <col min="9226" max="9228" width="10.28515625" style="96" customWidth="1"/>
    <col min="9229" max="9229" width="9.42578125" style="96" customWidth="1"/>
    <col min="9230" max="9230" width="9.140625" style="96" customWidth="1"/>
    <col min="9231" max="9472" width="0" style="96" hidden="1"/>
    <col min="9473" max="9473" width="4.28515625" style="96" customWidth="1"/>
    <col min="9474" max="9474" width="15.42578125" style="96" customWidth="1"/>
    <col min="9475" max="9475" width="20.28515625" style="96" customWidth="1"/>
    <col min="9476" max="9481" width="12.7109375" style="96" customWidth="1"/>
    <col min="9482" max="9484" width="10.28515625" style="96" customWidth="1"/>
    <col min="9485" max="9485" width="9.42578125" style="96" customWidth="1"/>
    <col min="9486" max="9486" width="9.140625" style="96" customWidth="1"/>
    <col min="9487" max="9728" width="0" style="96" hidden="1"/>
    <col min="9729" max="9729" width="4.28515625" style="96" customWidth="1"/>
    <col min="9730" max="9730" width="15.42578125" style="96" customWidth="1"/>
    <col min="9731" max="9731" width="20.28515625" style="96" customWidth="1"/>
    <col min="9732" max="9737" width="12.7109375" style="96" customWidth="1"/>
    <col min="9738" max="9740" width="10.28515625" style="96" customWidth="1"/>
    <col min="9741" max="9741" width="9.42578125" style="96" customWidth="1"/>
    <col min="9742" max="9742" width="9.140625" style="96" customWidth="1"/>
    <col min="9743" max="9984" width="0" style="96" hidden="1"/>
    <col min="9985" max="9985" width="4.28515625" style="96" customWidth="1"/>
    <col min="9986" max="9986" width="15.42578125" style="96" customWidth="1"/>
    <col min="9987" max="9987" width="20.28515625" style="96" customWidth="1"/>
    <col min="9988" max="9993" width="12.7109375" style="96" customWidth="1"/>
    <col min="9994" max="9996" width="10.28515625" style="96" customWidth="1"/>
    <col min="9997" max="9997" width="9.42578125" style="96" customWidth="1"/>
    <col min="9998" max="9998" width="9.140625" style="96" customWidth="1"/>
    <col min="9999" max="10240" width="0" style="96" hidden="1"/>
    <col min="10241" max="10241" width="4.28515625" style="96" customWidth="1"/>
    <col min="10242" max="10242" width="15.42578125" style="96" customWidth="1"/>
    <col min="10243" max="10243" width="20.28515625" style="96" customWidth="1"/>
    <col min="10244" max="10249" width="12.7109375" style="96" customWidth="1"/>
    <col min="10250" max="10252" width="10.28515625" style="96" customWidth="1"/>
    <col min="10253" max="10253" width="9.42578125" style="96" customWidth="1"/>
    <col min="10254" max="10254" width="9.140625" style="96" customWidth="1"/>
    <col min="10255" max="10496" width="0" style="96" hidden="1"/>
    <col min="10497" max="10497" width="4.28515625" style="96" customWidth="1"/>
    <col min="10498" max="10498" width="15.42578125" style="96" customWidth="1"/>
    <col min="10499" max="10499" width="20.28515625" style="96" customWidth="1"/>
    <col min="10500" max="10505" width="12.7109375" style="96" customWidth="1"/>
    <col min="10506" max="10508" width="10.28515625" style="96" customWidth="1"/>
    <col min="10509" max="10509" width="9.42578125" style="96" customWidth="1"/>
    <col min="10510" max="10510" width="9.140625" style="96" customWidth="1"/>
    <col min="10511" max="10752" width="0" style="96" hidden="1"/>
    <col min="10753" max="10753" width="4.28515625" style="96" customWidth="1"/>
    <col min="10754" max="10754" width="15.42578125" style="96" customWidth="1"/>
    <col min="10755" max="10755" width="20.28515625" style="96" customWidth="1"/>
    <col min="10756" max="10761" width="12.7109375" style="96" customWidth="1"/>
    <col min="10762" max="10764" width="10.28515625" style="96" customWidth="1"/>
    <col min="10765" max="10765" width="9.42578125" style="96" customWidth="1"/>
    <col min="10766" max="10766" width="9.140625" style="96" customWidth="1"/>
    <col min="10767" max="11008" width="0" style="96" hidden="1"/>
    <col min="11009" max="11009" width="4.28515625" style="96" customWidth="1"/>
    <col min="11010" max="11010" width="15.42578125" style="96" customWidth="1"/>
    <col min="11011" max="11011" width="20.28515625" style="96" customWidth="1"/>
    <col min="11012" max="11017" width="12.7109375" style="96" customWidth="1"/>
    <col min="11018" max="11020" width="10.28515625" style="96" customWidth="1"/>
    <col min="11021" max="11021" width="9.42578125" style="96" customWidth="1"/>
    <col min="11022" max="11022" width="9.140625" style="96" customWidth="1"/>
    <col min="11023" max="11264" width="0" style="96" hidden="1"/>
    <col min="11265" max="11265" width="4.28515625" style="96" customWidth="1"/>
    <col min="11266" max="11266" width="15.42578125" style="96" customWidth="1"/>
    <col min="11267" max="11267" width="20.28515625" style="96" customWidth="1"/>
    <col min="11268" max="11273" width="12.7109375" style="96" customWidth="1"/>
    <col min="11274" max="11276" width="10.28515625" style="96" customWidth="1"/>
    <col min="11277" max="11277" width="9.42578125" style="96" customWidth="1"/>
    <col min="11278" max="11278" width="9.140625" style="96" customWidth="1"/>
    <col min="11279" max="11520" width="0" style="96" hidden="1"/>
    <col min="11521" max="11521" width="4.28515625" style="96" customWidth="1"/>
    <col min="11522" max="11522" width="15.42578125" style="96" customWidth="1"/>
    <col min="11523" max="11523" width="20.28515625" style="96" customWidth="1"/>
    <col min="11524" max="11529" width="12.7109375" style="96" customWidth="1"/>
    <col min="11530" max="11532" width="10.28515625" style="96" customWidth="1"/>
    <col min="11533" max="11533" width="9.42578125" style="96" customWidth="1"/>
    <col min="11534" max="11534" width="9.140625" style="96" customWidth="1"/>
    <col min="11535" max="11776" width="0" style="96" hidden="1"/>
    <col min="11777" max="11777" width="4.28515625" style="96" customWidth="1"/>
    <col min="11778" max="11778" width="15.42578125" style="96" customWidth="1"/>
    <col min="11779" max="11779" width="20.28515625" style="96" customWidth="1"/>
    <col min="11780" max="11785" width="12.7109375" style="96" customWidth="1"/>
    <col min="11786" max="11788" width="10.28515625" style="96" customWidth="1"/>
    <col min="11789" max="11789" width="9.42578125" style="96" customWidth="1"/>
    <col min="11790" max="11790" width="9.140625" style="96" customWidth="1"/>
    <col min="11791" max="12032" width="0" style="96" hidden="1"/>
    <col min="12033" max="12033" width="4.28515625" style="96" customWidth="1"/>
    <col min="12034" max="12034" width="15.42578125" style="96" customWidth="1"/>
    <col min="12035" max="12035" width="20.28515625" style="96" customWidth="1"/>
    <col min="12036" max="12041" width="12.7109375" style="96" customWidth="1"/>
    <col min="12042" max="12044" width="10.28515625" style="96" customWidth="1"/>
    <col min="12045" max="12045" width="9.42578125" style="96" customWidth="1"/>
    <col min="12046" max="12046" width="9.140625" style="96" customWidth="1"/>
    <col min="12047" max="12288" width="0" style="96" hidden="1"/>
    <col min="12289" max="12289" width="4.28515625" style="96" customWidth="1"/>
    <col min="12290" max="12290" width="15.42578125" style="96" customWidth="1"/>
    <col min="12291" max="12291" width="20.28515625" style="96" customWidth="1"/>
    <col min="12292" max="12297" width="12.7109375" style="96" customWidth="1"/>
    <col min="12298" max="12300" width="10.28515625" style="96" customWidth="1"/>
    <col min="12301" max="12301" width="9.42578125" style="96" customWidth="1"/>
    <col min="12302" max="12302" width="9.140625" style="96" customWidth="1"/>
    <col min="12303" max="12544" width="0" style="96" hidden="1"/>
    <col min="12545" max="12545" width="4.28515625" style="96" customWidth="1"/>
    <col min="12546" max="12546" width="15.42578125" style="96" customWidth="1"/>
    <col min="12547" max="12547" width="20.28515625" style="96" customWidth="1"/>
    <col min="12548" max="12553" width="12.7109375" style="96" customWidth="1"/>
    <col min="12554" max="12556" width="10.28515625" style="96" customWidth="1"/>
    <col min="12557" max="12557" width="9.42578125" style="96" customWidth="1"/>
    <col min="12558" max="12558" width="9.140625" style="96" customWidth="1"/>
    <col min="12559" max="12800" width="0" style="96" hidden="1"/>
    <col min="12801" max="12801" width="4.28515625" style="96" customWidth="1"/>
    <col min="12802" max="12802" width="15.42578125" style="96" customWidth="1"/>
    <col min="12803" max="12803" width="20.28515625" style="96" customWidth="1"/>
    <col min="12804" max="12809" width="12.7109375" style="96" customWidth="1"/>
    <col min="12810" max="12812" width="10.28515625" style="96" customWidth="1"/>
    <col min="12813" max="12813" width="9.42578125" style="96" customWidth="1"/>
    <col min="12814" max="12814" width="9.140625" style="96" customWidth="1"/>
    <col min="12815" max="13056" width="0" style="96" hidden="1"/>
    <col min="13057" max="13057" width="4.28515625" style="96" customWidth="1"/>
    <col min="13058" max="13058" width="15.42578125" style="96" customWidth="1"/>
    <col min="13059" max="13059" width="20.28515625" style="96" customWidth="1"/>
    <col min="13060" max="13065" width="12.7109375" style="96" customWidth="1"/>
    <col min="13066" max="13068" width="10.28515625" style="96" customWidth="1"/>
    <col min="13069" max="13069" width="9.42578125" style="96" customWidth="1"/>
    <col min="13070" max="13070" width="9.140625" style="96" customWidth="1"/>
    <col min="13071" max="13312" width="0" style="96" hidden="1"/>
    <col min="13313" max="13313" width="4.28515625" style="96" customWidth="1"/>
    <col min="13314" max="13314" width="15.42578125" style="96" customWidth="1"/>
    <col min="13315" max="13315" width="20.28515625" style="96" customWidth="1"/>
    <col min="13316" max="13321" width="12.7109375" style="96" customWidth="1"/>
    <col min="13322" max="13324" width="10.28515625" style="96" customWidth="1"/>
    <col min="13325" max="13325" width="9.42578125" style="96" customWidth="1"/>
    <col min="13326" max="13326" width="9.140625" style="96" customWidth="1"/>
    <col min="13327" max="13568" width="0" style="96" hidden="1"/>
    <col min="13569" max="13569" width="4.28515625" style="96" customWidth="1"/>
    <col min="13570" max="13570" width="15.42578125" style="96" customWidth="1"/>
    <col min="13571" max="13571" width="20.28515625" style="96" customWidth="1"/>
    <col min="13572" max="13577" width="12.7109375" style="96" customWidth="1"/>
    <col min="13578" max="13580" width="10.28515625" style="96" customWidth="1"/>
    <col min="13581" max="13581" width="9.42578125" style="96" customWidth="1"/>
    <col min="13582" max="13582" width="9.140625" style="96" customWidth="1"/>
    <col min="13583" max="13824" width="0" style="96" hidden="1"/>
    <col min="13825" max="13825" width="4.28515625" style="96" customWidth="1"/>
    <col min="13826" max="13826" width="15.42578125" style="96" customWidth="1"/>
    <col min="13827" max="13827" width="20.28515625" style="96" customWidth="1"/>
    <col min="13828" max="13833" width="12.7109375" style="96" customWidth="1"/>
    <col min="13834" max="13836" width="10.28515625" style="96" customWidth="1"/>
    <col min="13837" max="13837" width="9.42578125" style="96" customWidth="1"/>
    <col min="13838" max="13838" width="9.140625" style="96" customWidth="1"/>
    <col min="13839" max="14080" width="0" style="96" hidden="1"/>
    <col min="14081" max="14081" width="4.28515625" style="96" customWidth="1"/>
    <col min="14082" max="14082" width="15.42578125" style="96" customWidth="1"/>
    <col min="14083" max="14083" width="20.28515625" style="96" customWidth="1"/>
    <col min="14084" max="14089" width="12.7109375" style="96" customWidth="1"/>
    <col min="14090" max="14092" width="10.28515625" style="96" customWidth="1"/>
    <col min="14093" max="14093" width="9.42578125" style="96" customWidth="1"/>
    <col min="14094" max="14094" width="9.140625" style="96" customWidth="1"/>
    <col min="14095" max="14336" width="0" style="96" hidden="1"/>
    <col min="14337" max="14337" width="4.28515625" style="96" customWidth="1"/>
    <col min="14338" max="14338" width="15.42578125" style="96" customWidth="1"/>
    <col min="14339" max="14339" width="20.28515625" style="96" customWidth="1"/>
    <col min="14340" max="14345" width="12.7109375" style="96" customWidth="1"/>
    <col min="14346" max="14348" width="10.28515625" style="96" customWidth="1"/>
    <col min="14349" max="14349" width="9.42578125" style="96" customWidth="1"/>
    <col min="14350" max="14350" width="9.140625" style="96" customWidth="1"/>
    <col min="14351" max="14592" width="0" style="96" hidden="1"/>
    <col min="14593" max="14593" width="4.28515625" style="96" customWidth="1"/>
    <col min="14594" max="14594" width="15.42578125" style="96" customWidth="1"/>
    <col min="14595" max="14595" width="20.28515625" style="96" customWidth="1"/>
    <col min="14596" max="14601" width="12.7109375" style="96" customWidth="1"/>
    <col min="14602" max="14604" width="10.28515625" style="96" customWidth="1"/>
    <col min="14605" max="14605" width="9.42578125" style="96" customWidth="1"/>
    <col min="14606" max="14606" width="9.140625" style="96" customWidth="1"/>
    <col min="14607" max="14848" width="0" style="96" hidden="1"/>
    <col min="14849" max="14849" width="4.28515625" style="96" customWidth="1"/>
    <col min="14850" max="14850" width="15.42578125" style="96" customWidth="1"/>
    <col min="14851" max="14851" width="20.28515625" style="96" customWidth="1"/>
    <col min="14852" max="14857" width="12.7109375" style="96" customWidth="1"/>
    <col min="14858" max="14860" width="10.28515625" style="96" customWidth="1"/>
    <col min="14861" max="14861" width="9.42578125" style="96" customWidth="1"/>
    <col min="14862" max="14862" width="9.140625" style="96" customWidth="1"/>
    <col min="14863" max="15104" width="0" style="96" hidden="1"/>
    <col min="15105" max="15105" width="4.28515625" style="96" customWidth="1"/>
    <col min="15106" max="15106" width="15.42578125" style="96" customWidth="1"/>
    <col min="15107" max="15107" width="20.28515625" style="96" customWidth="1"/>
    <col min="15108" max="15113" width="12.7109375" style="96" customWidth="1"/>
    <col min="15114" max="15116" width="10.28515625" style="96" customWidth="1"/>
    <col min="15117" max="15117" width="9.42578125" style="96" customWidth="1"/>
    <col min="15118" max="15118" width="9.140625" style="96" customWidth="1"/>
    <col min="15119" max="15360" width="0" style="96" hidden="1"/>
    <col min="15361" max="15361" width="4.28515625" style="96" customWidth="1"/>
    <col min="15362" max="15362" width="15.42578125" style="96" customWidth="1"/>
    <col min="15363" max="15363" width="20.28515625" style="96" customWidth="1"/>
    <col min="15364" max="15369" width="12.7109375" style="96" customWidth="1"/>
    <col min="15370" max="15372" width="10.28515625" style="96" customWidth="1"/>
    <col min="15373" max="15373" width="9.42578125" style="96" customWidth="1"/>
    <col min="15374" max="15374" width="9.140625" style="96" customWidth="1"/>
    <col min="15375" max="15616" width="0" style="96" hidden="1"/>
    <col min="15617" max="15617" width="4.28515625" style="96" customWidth="1"/>
    <col min="15618" max="15618" width="15.42578125" style="96" customWidth="1"/>
    <col min="15619" max="15619" width="20.28515625" style="96" customWidth="1"/>
    <col min="15620" max="15625" width="12.7109375" style="96" customWidth="1"/>
    <col min="15626" max="15628" width="10.28515625" style="96" customWidth="1"/>
    <col min="15629" max="15629" width="9.42578125" style="96" customWidth="1"/>
    <col min="15630" max="15630" width="9.140625" style="96" customWidth="1"/>
    <col min="15631" max="15872" width="0" style="96" hidden="1"/>
    <col min="15873" max="15873" width="4.28515625" style="96" customWidth="1"/>
    <col min="15874" max="15874" width="15.42578125" style="96" customWidth="1"/>
    <col min="15875" max="15875" width="20.28515625" style="96" customWidth="1"/>
    <col min="15876" max="15881" width="12.7109375" style="96" customWidth="1"/>
    <col min="15882" max="15884" width="10.28515625" style="96" customWidth="1"/>
    <col min="15885" max="15885" width="9.42578125" style="96" customWidth="1"/>
    <col min="15886" max="15886" width="9.140625" style="96" customWidth="1"/>
    <col min="15887" max="16128" width="0" style="96" hidden="1"/>
    <col min="16129" max="16129" width="4.28515625" style="96" customWidth="1"/>
    <col min="16130" max="16130" width="15.42578125" style="96" customWidth="1"/>
    <col min="16131" max="16131" width="20.28515625" style="96" customWidth="1"/>
    <col min="16132" max="16137" width="12.7109375" style="96" customWidth="1"/>
    <col min="16138" max="16140" width="10.28515625" style="96" customWidth="1"/>
    <col min="16141" max="16141" width="9.42578125" style="96" customWidth="1"/>
    <col min="16142" max="16142" width="9.140625" style="96" customWidth="1"/>
    <col min="16143" max="16384" width="0" style="96" hidden="1"/>
  </cols>
  <sheetData>
    <row r="1" spans="1:12">
      <c r="A1" s="516" t="s">
        <v>16</v>
      </c>
      <c r="B1" s="516"/>
      <c r="C1" s="516"/>
      <c r="D1" s="516"/>
      <c r="E1" s="516"/>
      <c r="F1" s="516"/>
      <c r="G1" s="516"/>
      <c r="H1" s="516"/>
      <c r="I1" s="516"/>
      <c r="J1" s="516"/>
      <c r="K1" s="516"/>
      <c r="L1" s="516"/>
    </row>
    <row r="2" spans="1:12">
      <c r="A2" s="291"/>
      <c r="F2" s="291"/>
      <c r="G2" s="291"/>
      <c r="H2" s="517" t="s">
        <v>17</v>
      </c>
      <c r="I2" s="518"/>
      <c r="J2" s="518"/>
      <c r="K2" s="519"/>
      <c r="L2" s="291"/>
    </row>
    <row r="3" spans="1:12">
      <c r="A3" s="294" t="s">
        <v>18</v>
      </c>
      <c r="B3" s="291"/>
      <c r="C3" s="291"/>
      <c r="F3" s="291"/>
      <c r="G3" s="291"/>
      <c r="H3" s="78"/>
      <c r="I3" s="84"/>
      <c r="J3" s="84"/>
      <c r="K3" s="85"/>
      <c r="L3" s="291"/>
    </row>
    <row r="4" spans="1:12">
      <c r="A4" s="291"/>
      <c r="B4" s="291"/>
      <c r="C4" s="291"/>
      <c r="F4" s="291"/>
      <c r="G4" s="291"/>
      <c r="H4" s="80"/>
      <c r="I4" s="8"/>
      <c r="J4" s="86" t="s">
        <v>19</v>
      </c>
      <c r="K4" s="87"/>
      <c r="L4" s="291"/>
    </row>
    <row r="5" spans="1:12">
      <c r="B5" s="302" t="s">
        <v>20</v>
      </c>
      <c r="C5" s="303"/>
      <c r="D5" s="304">
        <v>0</v>
      </c>
      <c r="F5" s="291"/>
      <c r="G5" s="291"/>
      <c r="H5" s="80"/>
      <c r="I5" s="32"/>
      <c r="J5" s="86" t="s">
        <v>21</v>
      </c>
      <c r="K5" s="87"/>
      <c r="L5" s="291"/>
    </row>
    <row r="6" spans="1:12">
      <c r="B6" s="302" t="s">
        <v>22</v>
      </c>
      <c r="C6" s="303"/>
      <c r="D6" s="304">
        <v>0</v>
      </c>
      <c r="F6" s="291"/>
      <c r="G6" s="291"/>
      <c r="H6" s="80"/>
      <c r="I6" s="33"/>
      <c r="J6" s="86" t="s">
        <v>23</v>
      </c>
      <c r="K6" s="87"/>
      <c r="L6" s="291"/>
    </row>
    <row r="7" spans="1:12">
      <c r="B7" s="302" t="s">
        <v>24</v>
      </c>
      <c r="C7" s="303"/>
      <c r="D7" s="304">
        <v>0</v>
      </c>
      <c r="F7" s="291"/>
      <c r="G7" s="291"/>
      <c r="H7" s="81"/>
      <c r="I7" s="88"/>
      <c r="J7" s="88"/>
      <c r="K7" s="89"/>
      <c r="L7" s="291"/>
    </row>
    <row r="8" spans="1:12">
      <c r="B8" s="302" t="s">
        <v>25</v>
      </c>
      <c r="C8" s="303"/>
      <c r="D8" s="304">
        <v>0</v>
      </c>
      <c r="F8" s="291"/>
      <c r="G8" s="291"/>
      <c r="H8" s="291"/>
      <c r="I8" s="291"/>
      <c r="J8" s="291"/>
      <c r="K8" s="291"/>
      <c r="L8" s="291"/>
    </row>
    <row r="9" spans="1:12">
      <c r="B9" s="302" t="s">
        <v>26</v>
      </c>
      <c r="C9" s="303"/>
      <c r="D9" s="304">
        <v>0</v>
      </c>
      <c r="F9" s="291"/>
      <c r="G9" s="291"/>
      <c r="H9" s="291"/>
      <c r="I9" s="291"/>
      <c r="J9" s="291"/>
      <c r="K9" s="291"/>
      <c r="L9" s="291"/>
    </row>
    <row r="10" spans="1:12">
      <c r="D10" s="291"/>
      <c r="E10" s="291"/>
      <c r="F10" s="291"/>
      <c r="G10" s="291"/>
      <c r="H10" s="291"/>
      <c r="I10" s="291"/>
      <c r="J10" s="291"/>
      <c r="K10" s="291"/>
      <c r="L10" s="291"/>
    </row>
    <row r="11" spans="1:12">
      <c r="B11" s="323" t="s">
        <v>27</v>
      </c>
      <c r="C11" s="324"/>
      <c r="D11" s="325">
        <f>D5+D6+D7+D8+D9+D57</f>
        <v>0</v>
      </c>
      <c r="E11" s="291"/>
      <c r="F11" s="291"/>
      <c r="G11" s="291"/>
      <c r="H11" s="291"/>
      <c r="I11" s="291"/>
      <c r="J11" s="291"/>
      <c r="K11" s="291"/>
      <c r="L11" s="291"/>
    </row>
    <row r="12" spans="1:12">
      <c r="A12" s="291"/>
      <c r="B12" s="291"/>
      <c r="C12" s="291"/>
      <c r="D12" s="291"/>
      <c r="E12" s="291"/>
      <c r="F12" s="291"/>
      <c r="G12" s="291"/>
      <c r="H12" s="291"/>
      <c r="I12" s="291"/>
      <c r="J12" s="291"/>
      <c r="K12" s="291"/>
      <c r="L12" s="291"/>
    </row>
    <row r="13" spans="1:12">
      <c r="A13" s="294" t="s">
        <v>28</v>
      </c>
      <c r="B13" s="291"/>
      <c r="C13" s="291"/>
      <c r="D13" s="291"/>
      <c r="E13" s="291"/>
      <c r="F13" s="291"/>
      <c r="G13" s="291"/>
      <c r="H13" s="291"/>
      <c r="I13" s="291"/>
      <c r="J13" s="291"/>
      <c r="K13" s="291"/>
      <c r="L13" s="291"/>
    </row>
    <row r="14" spans="1:12">
      <c r="A14" s="294"/>
      <c r="B14" s="291"/>
      <c r="C14" s="291"/>
      <c r="D14" s="291"/>
      <c r="E14" s="291"/>
      <c r="F14" s="291"/>
      <c r="G14" s="291"/>
      <c r="H14" s="291"/>
      <c r="I14" s="291"/>
      <c r="J14" s="291"/>
      <c r="K14" s="291"/>
      <c r="L14" s="291"/>
    </row>
    <row r="15" spans="1:12">
      <c r="A15" s="92" t="s">
        <v>29</v>
      </c>
      <c r="B15" s="92"/>
      <c r="C15" s="92"/>
      <c r="D15" s="92"/>
      <c r="E15" s="92"/>
      <c r="F15" s="92"/>
      <c r="G15" s="92"/>
      <c r="H15" s="92"/>
      <c r="I15" s="92"/>
      <c r="J15" s="92"/>
      <c r="K15" s="92"/>
      <c r="L15" s="92"/>
    </row>
    <row r="16" spans="1:12">
      <c r="A16" s="92"/>
      <c r="B16" s="92"/>
      <c r="C16" s="92"/>
      <c r="D16" s="92"/>
      <c r="E16" s="92"/>
      <c r="F16" s="92"/>
      <c r="G16" s="92"/>
      <c r="H16" s="92"/>
      <c r="I16" s="92"/>
      <c r="J16" s="92"/>
      <c r="K16" s="92"/>
      <c r="L16" s="92"/>
    </row>
    <row r="17" spans="1:13" ht="15.75" customHeight="1">
      <c r="B17" s="520" t="s">
        <v>30</v>
      </c>
      <c r="C17" s="521"/>
      <c r="D17" s="521"/>
      <c r="E17" s="521"/>
      <c r="F17" s="521"/>
      <c r="G17" s="521"/>
      <c r="H17" s="521"/>
      <c r="I17" s="521"/>
      <c r="J17" s="521"/>
      <c r="K17" s="522"/>
    </row>
    <row r="18" spans="1:13" ht="18" customHeight="1">
      <c r="B18" s="305" t="s">
        <v>31</v>
      </c>
      <c r="C18" s="305" t="s">
        <v>32</v>
      </c>
      <c r="D18" s="305" t="s">
        <v>33</v>
      </c>
      <c r="E18" s="305" t="s">
        <v>34</v>
      </c>
      <c r="F18" s="305" t="s">
        <v>35</v>
      </c>
      <c r="G18" s="305" t="s">
        <v>36</v>
      </c>
      <c r="H18" s="305" t="s">
        <v>37</v>
      </c>
      <c r="I18" s="305" t="s">
        <v>38</v>
      </c>
      <c r="J18" s="305" t="s">
        <v>39</v>
      </c>
      <c r="K18" s="305" t="s">
        <v>40</v>
      </c>
    </row>
    <row r="19" spans="1:13" ht="15" customHeight="1">
      <c r="B19" s="306"/>
      <c r="C19" s="306"/>
      <c r="D19" s="306"/>
      <c r="E19" s="306"/>
      <c r="F19" s="306"/>
      <c r="G19" s="306"/>
      <c r="H19" s="306"/>
      <c r="I19" s="306"/>
      <c r="J19" s="306"/>
      <c r="K19" s="306"/>
    </row>
    <row r="20" spans="1:13">
      <c r="B20" s="307"/>
      <c r="C20" s="307"/>
      <c r="D20" s="307"/>
      <c r="E20" s="307"/>
      <c r="F20" s="307"/>
      <c r="G20" s="307"/>
      <c r="H20" s="307"/>
      <c r="I20" s="307"/>
      <c r="J20" s="307"/>
      <c r="K20" s="307"/>
      <c r="L20" s="307"/>
      <c r="M20" s="212"/>
    </row>
    <row r="21" spans="1:13">
      <c r="A21" s="291" t="s">
        <v>41</v>
      </c>
      <c r="B21" s="291"/>
      <c r="C21" s="291"/>
      <c r="D21" s="291"/>
      <c r="E21" s="291"/>
      <c r="F21" s="307"/>
      <c r="G21" s="307"/>
      <c r="H21" s="307"/>
      <c r="I21" s="307"/>
      <c r="J21" s="307"/>
      <c r="K21" s="307"/>
      <c r="L21" s="307"/>
      <c r="M21" s="212"/>
    </row>
    <row r="22" spans="1:13">
      <c r="A22" s="308"/>
      <c r="B22" s="523" t="s">
        <v>42</v>
      </c>
      <c r="C22" s="523"/>
      <c r="D22" s="309"/>
      <c r="E22" s="291" t="s">
        <v>43</v>
      </c>
      <c r="F22" s="307"/>
      <c r="G22" s="307"/>
      <c r="H22" s="307"/>
      <c r="I22" s="307"/>
      <c r="J22" s="307"/>
      <c r="K22" s="307"/>
      <c r="L22" s="307"/>
      <c r="M22" s="212"/>
    </row>
    <row r="23" spans="1:13" ht="15" customHeight="1">
      <c r="A23" s="308"/>
      <c r="B23" s="524" t="s">
        <v>44</v>
      </c>
      <c r="C23" s="524"/>
      <c r="D23" s="309" t="s">
        <v>45</v>
      </c>
      <c r="E23" s="291" t="s">
        <v>46</v>
      </c>
      <c r="F23" s="307"/>
      <c r="G23" s="307"/>
      <c r="H23" s="307"/>
      <c r="I23" s="307"/>
      <c r="J23" s="307"/>
      <c r="K23" s="307"/>
      <c r="L23" s="307"/>
      <c r="M23" s="212"/>
    </row>
    <row r="24" spans="1:13">
      <c r="B24" s="307"/>
      <c r="C24" s="307"/>
      <c r="D24" s="307"/>
      <c r="E24" s="307"/>
      <c r="F24" s="307"/>
      <c r="G24" s="307"/>
      <c r="H24" s="307"/>
      <c r="I24" s="307"/>
      <c r="J24" s="307"/>
      <c r="K24" s="307"/>
      <c r="L24" s="307"/>
      <c r="M24" s="212"/>
    </row>
    <row r="25" spans="1:13">
      <c r="A25" s="92" t="s">
        <v>47</v>
      </c>
      <c r="B25" s="92"/>
      <c r="C25" s="92"/>
      <c r="D25" s="92"/>
      <c r="E25" s="92"/>
      <c r="F25" s="92"/>
      <c r="G25" s="92"/>
      <c r="H25" s="92"/>
      <c r="I25" s="92"/>
      <c r="J25" s="92"/>
      <c r="K25" s="92"/>
      <c r="L25" s="92"/>
      <c r="M25" s="212"/>
    </row>
    <row r="26" spans="1:13">
      <c r="A26" s="92"/>
      <c r="B26" s="92"/>
      <c r="C26" s="92"/>
      <c r="D26" s="92"/>
      <c r="E26" s="92"/>
      <c r="F26" s="92"/>
      <c r="G26" s="92"/>
      <c r="H26" s="92"/>
      <c r="I26" s="92"/>
      <c r="J26" s="92"/>
      <c r="K26" s="92"/>
      <c r="L26" s="92"/>
      <c r="M26" s="212"/>
    </row>
    <row r="27" spans="1:13">
      <c r="B27" s="307"/>
      <c r="C27" s="507" t="s">
        <v>48</v>
      </c>
      <c r="D27" s="507"/>
      <c r="E27" s="507"/>
      <c r="F27" s="507"/>
      <c r="G27" s="507"/>
      <c r="H27" s="507"/>
      <c r="I27" s="507"/>
      <c r="J27" s="507"/>
      <c r="K27" s="507"/>
      <c r="L27" s="507"/>
    </row>
    <row r="28" spans="1:13" ht="18" customHeight="1">
      <c r="B28" s="307"/>
      <c r="C28" s="305" t="s">
        <v>31</v>
      </c>
      <c r="D28" s="305" t="s">
        <v>32</v>
      </c>
      <c r="E28" s="305" t="s">
        <v>33</v>
      </c>
      <c r="F28" s="305" t="s">
        <v>34</v>
      </c>
      <c r="G28" s="305" t="s">
        <v>35</v>
      </c>
      <c r="H28" s="305" t="s">
        <v>36</v>
      </c>
      <c r="I28" s="305" t="s">
        <v>37</v>
      </c>
      <c r="J28" s="305" t="s">
        <v>38</v>
      </c>
      <c r="K28" s="305" t="s">
        <v>39</v>
      </c>
      <c r="L28" s="305" t="s">
        <v>40</v>
      </c>
    </row>
    <row r="29" spans="1:13">
      <c r="A29" s="510" t="s">
        <v>49</v>
      </c>
      <c r="B29" s="305" t="s">
        <v>50</v>
      </c>
      <c r="C29" s="8"/>
      <c r="D29" s="8"/>
      <c r="E29" s="8"/>
      <c r="F29" s="8"/>
      <c r="G29" s="8"/>
      <c r="H29" s="8"/>
      <c r="I29" s="8"/>
      <c r="J29" s="8"/>
      <c r="K29" s="8"/>
      <c r="L29" s="8"/>
    </row>
    <row r="30" spans="1:13">
      <c r="A30" s="511"/>
      <c r="B30" s="305" t="s">
        <v>51</v>
      </c>
      <c r="C30" s="8"/>
      <c r="D30" s="8"/>
      <c r="E30" s="8"/>
      <c r="F30" s="8"/>
      <c r="G30" s="8"/>
      <c r="H30" s="8"/>
      <c r="I30" s="8"/>
      <c r="J30" s="8"/>
      <c r="K30" s="8"/>
      <c r="L30" s="8"/>
    </row>
    <row r="31" spans="1:13">
      <c r="A31" s="511"/>
      <c r="B31" s="305" t="s">
        <v>52</v>
      </c>
      <c r="C31" s="8"/>
      <c r="D31" s="8"/>
      <c r="E31" s="8"/>
      <c r="F31" s="8"/>
      <c r="G31" s="8"/>
      <c r="H31" s="8"/>
      <c r="I31" s="8"/>
      <c r="J31" s="8"/>
      <c r="K31" s="8"/>
      <c r="L31" s="8"/>
    </row>
    <row r="32" spans="1:13">
      <c r="A32" s="511"/>
      <c r="B32" s="305" t="s">
        <v>53</v>
      </c>
      <c r="C32" s="8"/>
      <c r="D32" s="8"/>
      <c r="E32" s="8"/>
      <c r="F32" s="8"/>
      <c r="G32" s="8"/>
      <c r="H32" s="8"/>
      <c r="I32" s="8"/>
      <c r="J32" s="8"/>
      <c r="K32" s="8"/>
      <c r="L32" s="8"/>
    </row>
    <row r="33" spans="1:13">
      <c r="A33" s="511"/>
      <c r="B33" s="305" t="s">
        <v>54</v>
      </c>
      <c r="C33" s="8"/>
      <c r="D33" s="8"/>
      <c r="E33" s="8"/>
      <c r="F33" s="8"/>
      <c r="G33" s="8"/>
      <c r="H33" s="8"/>
      <c r="I33" s="8"/>
      <c r="J33" s="8"/>
      <c r="K33" s="8"/>
      <c r="L33" s="8"/>
    </row>
    <row r="34" spans="1:13">
      <c r="A34" s="511"/>
      <c r="B34" s="305" t="s">
        <v>55</v>
      </c>
      <c r="C34" s="8"/>
      <c r="D34" s="8"/>
      <c r="E34" s="8"/>
      <c r="F34" s="8"/>
      <c r="G34" s="8"/>
      <c r="H34" s="8"/>
      <c r="I34" s="8"/>
      <c r="J34" s="8"/>
      <c r="K34" s="8"/>
      <c r="L34" s="8"/>
    </row>
    <row r="35" spans="1:13">
      <c r="A35" s="511"/>
      <c r="B35" s="305" t="s">
        <v>56</v>
      </c>
      <c r="C35" s="8"/>
      <c r="D35" s="8"/>
      <c r="E35" s="8"/>
      <c r="F35" s="8"/>
      <c r="G35" s="8"/>
      <c r="H35" s="8"/>
      <c r="I35" s="8"/>
      <c r="J35" s="8"/>
      <c r="K35" s="8"/>
      <c r="L35" s="8"/>
    </row>
    <row r="36" spans="1:13">
      <c r="A36" s="511"/>
      <c r="B36" s="305" t="s">
        <v>57</v>
      </c>
      <c r="C36" s="8"/>
      <c r="D36" s="8"/>
      <c r="E36" s="8"/>
      <c r="F36" s="8"/>
      <c r="G36" s="8"/>
      <c r="H36" s="8"/>
      <c r="I36" s="8"/>
      <c r="J36" s="8"/>
      <c r="K36" s="8"/>
      <c r="L36" s="8"/>
    </row>
    <row r="37" spans="1:13" ht="15" customHeight="1">
      <c r="A37" s="511"/>
      <c r="B37" s="305" t="s">
        <v>58</v>
      </c>
      <c r="C37" s="8"/>
      <c r="D37" s="8"/>
      <c r="E37" s="8"/>
      <c r="F37" s="8"/>
      <c r="G37" s="8"/>
      <c r="H37" s="8"/>
      <c r="I37" s="8"/>
      <c r="J37" s="8"/>
      <c r="K37" s="8"/>
      <c r="L37" s="8"/>
    </row>
    <row r="38" spans="1:13">
      <c r="A38" s="511"/>
      <c r="B38" s="305" t="s">
        <v>59</v>
      </c>
      <c r="C38" s="8"/>
      <c r="D38" s="8"/>
      <c r="E38" s="8"/>
      <c r="F38" s="8"/>
      <c r="G38" s="8"/>
      <c r="H38" s="8"/>
      <c r="I38" s="8"/>
      <c r="J38" s="8"/>
      <c r="K38" s="8"/>
      <c r="L38" s="8"/>
    </row>
    <row r="39" spans="1:13">
      <c r="A39" s="511"/>
      <c r="B39" s="305" t="s">
        <v>60</v>
      </c>
      <c r="C39" s="8"/>
      <c r="D39" s="8"/>
      <c r="E39" s="8"/>
      <c r="F39" s="8"/>
      <c r="G39" s="8"/>
      <c r="H39" s="8"/>
      <c r="I39" s="8"/>
      <c r="J39" s="8"/>
      <c r="K39" s="8"/>
      <c r="L39" s="8"/>
    </row>
    <row r="40" spans="1:13">
      <c r="A40" s="512"/>
      <c r="B40" s="305" t="s">
        <v>61</v>
      </c>
      <c r="C40" s="8"/>
      <c r="D40" s="8"/>
      <c r="E40" s="8"/>
      <c r="F40" s="8"/>
      <c r="G40" s="8"/>
      <c r="H40" s="8"/>
      <c r="I40" s="8"/>
      <c r="J40" s="8"/>
      <c r="K40" s="8"/>
      <c r="L40" s="8"/>
    </row>
    <row r="41" spans="1:13">
      <c r="B41" s="307"/>
      <c r="C41" s="307"/>
      <c r="D41" s="307"/>
      <c r="E41" s="307"/>
      <c r="F41" s="307"/>
      <c r="G41" s="307"/>
      <c r="H41" s="307"/>
      <c r="I41" s="307"/>
      <c r="J41" s="307"/>
      <c r="K41" s="307"/>
      <c r="L41" s="307"/>
    </row>
    <row r="42" spans="1:13">
      <c r="A42" s="92" t="s">
        <v>62</v>
      </c>
      <c r="B42" s="92"/>
      <c r="C42" s="92"/>
      <c r="D42" s="92"/>
      <c r="E42" s="92"/>
      <c r="F42" s="92"/>
      <c r="G42" s="92"/>
      <c r="H42" s="92"/>
      <c r="I42" s="92"/>
      <c r="J42" s="92"/>
      <c r="K42" s="92"/>
      <c r="L42" s="92"/>
    </row>
    <row r="43" spans="1:13">
      <c r="A43" s="291"/>
      <c r="B43" s="291"/>
      <c r="C43" s="291"/>
      <c r="D43" s="291"/>
      <c r="E43" s="291"/>
      <c r="F43" s="291"/>
      <c r="G43" s="291"/>
      <c r="H43" s="291"/>
      <c r="I43" s="291"/>
      <c r="J43" s="291"/>
      <c r="K43" s="291"/>
      <c r="L43" s="291"/>
    </row>
    <row r="44" spans="1:13" ht="18" customHeight="1">
      <c r="A44" s="291"/>
      <c r="B44" s="291"/>
      <c r="C44" s="305" t="s">
        <v>31</v>
      </c>
      <c r="D44" s="305" t="s">
        <v>32</v>
      </c>
      <c r="E44" s="305" t="s">
        <v>33</v>
      </c>
      <c r="F44" s="305" t="s">
        <v>34</v>
      </c>
      <c r="G44" s="305" t="s">
        <v>35</v>
      </c>
      <c r="H44" s="305" t="s">
        <v>36</v>
      </c>
      <c r="I44" s="305" t="s">
        <v>37</v>
      </c>
      <c r="J44" s="305" t="s">
        <v>38</v>
      </c>
      <c r="K44" s="305" t="s">
        <v>39</v>
      </c>
      <c r="L44" s="305" t="s">
        <v>40</v>
      </c>
      <c r="M44" s="130"/>
    </row>
    <row r="45" spans="1:13">
      <c r="A45" s="515" t="s">
        <v>63</v>
      </c>
      <c r="B45" s="515"/>
      <c r="C45" s="513"/>
      <c r="D45" s="513"/>
      <c r="E45" s="513"/>
      <c r="F45" s="513"/>
      <c r="G45" s="513"/>
      <c r="H45" s="513"/>
      <c r="I45" s="513"/>
      <c r="J45" s="513"/>
      <c r="K45" s="513"/>
      <c r="L45" s="513"/>
      <c r="M45" s="130"/>
    </row>
    <row r="46" spans="1:13">
      <c r="A46" s="515"/>
      <c r="B46" s="515"/>
      <c r="C46" s="514"/>
      <c r="D46" s="514"/>
      <c r="E46" s="514"/>
      <c r="F46" s="514"/>
      <c r="G46" s="514"/>
      <c r="H46" s="514"/>
      <c r="I46" s="514"/>
      <c r="J46" s="514"/>
      <c r="K46" s="514"/>
      <c r="L46" s="514"/>
      <c r="M46" s="130"/>
    </row>
    <row r="47" spans="1:13"/>
    <row r="48" spans="1:13">
      <c r="A48" s="508" t="s">
        <v>64</v>
      </c>
      <c r="B48" s="508"/>
      <c r="C48" s="508"/>
      <c r="D48" s="508"/>
      <c r="E48" s="508"/>
      <c r="F48" s="508"/>
      <c r="G48" s="508"/>
      <c r="H48" s="508"/>
      <c r="I48" s="508"/>
      <c r="J48" s="508"/>
      <c r="K48" s="508"/>
      <c r="L48" s="508"/>
    </row>
    <row r="49" spans="1:12">
      <c r="A49" s="291"/>
      <c r="B49" s="291"/>
      <c r="C49" s="291"/>
      <c r="D49" s="291"/>
      <c r="E49" s="291"/>
      <c r="F49" s="291"/>
      <c r="G49" s="291"/>
      <c r="H49" s="291"/>
      <c r="I49" s="291"/>
      <c r="J49" s="291"/>
      <c r="K49" s="291"/>
      <c r="L49" s="291"/>
    </row>
    <row r="50" spans="1:12">
      <c r="C50" s="509" t="s">
        <v>65</v>
      </c>
      <c r="D50" s="509"/>
      <c r="E50" s="509"/>
      <c r="F50" s="509"/>
      <c r="G50" s="509"/>
      <c r="H50" s="509"/>
      <c r="I50" s="509"/>
      <c r="J50" s="509"/>
      <c r="K50" s="509"/>
      <c r="L50" s="509"/>
    </row>
    <row r="51" spans="1:12" ht="18">
      <c r="C51" s="321" t="s">
        <v>66</v>
      </c>
      <c r="D51" s="321" t="s">
        <v>67</v>
      </c>
      <c r="E51" s="321" t="s">
        <v>68</v>
      </c>
      <c r="F51" s="321" t="s">
        <v>69</v>
      </c>
      <c r="G51" s="321" t="s">
        <v>70</v>
      </c>
      <c r="H51" s="321" t="s">
        <v>71</v>
      </c>
      <c r="I51" s="321" t="s">
        <v>72</v>
      </c>
      <c r="J51" s="321" t="s">
        <v>73</v>
      </c>
      <c r="K51" s="321" t="s">
        <v>74</v>
      </c>
      <c r="L51" s="321" t="s">
        <v>75</v>
      </c>
    </row>
    <row r="52" spans="1:12">
      <c r="C52" s="322">
        <f t="shared" ref="C52:K52" si="0">IFERROR(IF($D$22&lt;&gt;0,AVERAGE(C29:C40)*B19,C45*B19),"")</f>
        <v>0</v>
      </c>
      <c r="D52" s="322">
        <f t="shared" si="0"/>
        <v>0</v>
      </c>
      <c r="E52" s="322">
        <f t="shared" si="0"/>
        <v>0</v>
      </c>
      <c r="F52" s="322">
        <f t="shared" si="0"/>
        <v>0</v>
      </c>
      <c r="G52" s="322">
        <f t="shared" si="0"/>
        <v>0</v>
      </c>
      <c r="H52" s="322">
        <f t="shared" si="0"/>
        <v>0</v>
      </c>
      <c r="I52" s="322">
        <f t="shared" si="0"/>
        <v>0</v>
      </c>
      <c r="J52" s="322">
        <f t="shared" si="0"/>
        <v>0</v>
      </c>
      <c r="K52" s="322">
        <f t="shared" si="0"/>
        <v>0</v>
      </c>
      <c r="L52" s="322">
        <f>IFERROR(IF($D$22&lt;&gt;0,AVERAGE(L29:L40)*K19,L45*K19),"")</f>
        <v>0</v>
      </c>
    </row>
    <row r="53" spans="1:12"/>
    <row r="54" spans="1:12"/>
    <row r="55" spans="1:12">
      <c r="A55" s="92" t="s">
        <v>76</v>
      </c>
      <c r="B55" s="92"/>
      <c r="C55" s="92"/>
      <c r="D55" s="92"/>
      <c r="E55" s="92"/>
      <c r="F55" s="92"/>
      <c r="G55" s="92"/>
      <c r="H55" s="92"/>
      <c r="I55" s="92"/>
      <c r="J55" s="92"/>
      <c r="K55" s="92"/>
      <c r="L55" s="92"/>
    </row>
    <row r="56" spans="1:12"/>
    <row r="57" spans="1:12">
      <c r="B57" s="302" t="s">
        <v>77</v>
      </c>
      <c r="C57" s="303"/>
      <c r="D57" s="310"/>
    </row>
    <row r="58" spans="1:12"/>
    <row r="59" spans="1:12"/>
    <row r="60" spans="1:12"/>
  </sheetData>
  <sheetProtection algorithmName="SHA-512" hashValue="YYg7qh74CzjkxwH8Vk655RnAFVeg/49BEjTjq1/Yt3EvRxGXfriLR/Ish6Y0/6jskNZBjBQylhXrRIYMJNmsug==" saltValue="4HSu5M4K1XCMbWIDDXCEKw==" spinCount="100000" sheet="1" objects="1" scenarios="1"/>
  <mergeCells count="20">
    <mergeCell ref="A1:L1"/>
    <mergeCell ref="H2:K2"/>
    <mergeCell ref="B17:K17"/>
    <mergeCell ref="B22:C22"/>
    <mergeCell ref="B23:C23"/>
    <mergeCell ref="C27:L27"/>
    <mergeCell ref="A48:L48"/>
    <mergeCell ref="C50:L50"/>
    <mergeCell ref="A29:A40"/>
    <mergeCell ref="C45:C46"/>
    <mergeCell ref="D45:D46"/>
    <mergeCell ref="E45:E46"/>
    <mergeCell ref="F45:F46"/>
    <mergeCell ref="G45:G46"/>
    <mergeCell ref="H45:H46"/>
    <mergeCell ref="I45:I46"/>
    <mergeCell ref="J45:J46"/>
    <mergeCell ref="K45:K46"/>
    <mergeCell ref="L45:L46"/>
    <mergeCell ref="A45:B46"/>
  </mergeCells>
  <pageMargins left="0.78740157499999996" right="0.78740157499999996" top="0.984251969" bottom="0.984251969" header="0.49212598499999999" footer="0.49212598499999999"/>
  <pageSetup paperSize="9" scale="5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20">
    <tabColor theme="6" tint="0.39994506668294322"/>
    <pageSetUpPr fitToPage="1"/>
  </sheetPr>
  <dimension ref="A1:K11"/>
  <sheetViews>
    <sheetView workbookViewId="0">
      <selection activeCell="G12" sqref="G12"/>
    </sheetView>
  </sheetViews>
  <sheetFormatPr defaultColWidth="9.140625" defaultRowHeight="12.75"/>
  <cols>
    <col min="1" max="6" width="9.140625" style="1" customWidth="1"/>
    <col min="7" max="7" width="5.140625" style="1" customWidth="1"/>
    <col min="8" max="8" width="9.140625" style="1" customWidth="1"/>
    <col min="9" max="9" width="12.28515625" style="1" customWidth="1"/>
    <col min="10" max="10" width="10.140625" style="1" customWidth="1"/>
    <col min="11" max="262" width="9.140625" style="1"/>
    <col min="263" max="263" width="5.140625" style="1" customWidth="1"/>
    <col min="264" max="264" width="9.140625" style="1"/>
    <col min="265" max="265" width="12.28515625" style="1" customWidth="1"/>
    <col min="266" max="266" width="10.140625" style="1" customWidth="1"/>
    <col min="267" max="518" width="9.140625" style="1"/>
    <col min="519" max="519" width="5.140625" style="1" customWidth="1"/>
    <col min="520" max="520" width="9.140625" style="1"/>
    <col min="521" max="521" width="12.28515625" style="1" customWidth="1"/>
    <col min="522" max="522" width="10.140625" style="1" customWidth="1"/>
    <col min="523" max="774" width="9.140625" style="1"/>
    <col min="775" max="775" width="5.140625" style="1" customWidth="1"/>
    <col min="776" max="776" width="9.140625" style="1"/>
    <col min="777" max="777" width="12.28515625" style="1" customWidth="1"/>
    <col min="778" max="778" width="10.140625" style="1" customWidth="1"/>
    <col min="779" max="1030" width="9.140625" style="1"/>
    <col min="1031" max="1031" width="5.140625" style="1" customWidth="1"/>
    <col min="1032" max="1032" width="9.140625" style="1"/>
    <col min="1033" max="1033" width="12.28515625" style="1" customWidth="1"/>
    <col min="1034" max="1034" width="10.140625" style="1" customWidth="1"/>
    <col min="1035" max="1286" width="9.140625" style="1"/>
    <col min="1287" max="1287" width="5.140625" style="1" customWidth="1"/>
    <col min="1288" max="1288" width="9.140625" style="1"/>
    <col min="1289" max="1289" width="12.28515625" style="1" customWidth="1"/>
    <col min="1290" max="1290" width="10.140625" style="1" customWidth="1"/>
    <col min="1291" max="1542" width="9.140625" style="1"/>
    <col min="1543" max="1543" width="5.140625" style="1" customWidth="1"/>
    <col min="1544" max="1544" width="9.140625" style="1"/>
    <col min="1545" max="1545" width="12.28515625" style="1" customWidth="1"/>
    <col min="1546" max="1546" width="10.140625" style="1" customWidth="1"/>
    <col min="1547" max="1798" width="9.140625" style="1"/>
    <col min="1799" max="1799" width="5.140625" style="1" customWidth="1"/>
    <col min="1800" max="1800" width="9.140625" style="1"/>
    <col min="1801" max="1801" width="12.28515625" style="1" customWidth="1"/>
    <col min="1802" max="1802" width="10.140625" style="1" customWidth="1"/>
    <col min="1803" max="2054" width="9.140625" style="1"/>
    <col min="2055" max="2055" width="5.140625" style="1" customWidth="1"/>
    <col min="2056" max="2056" width="9.140625" style="1"/>
    <col min="2057" max="2057" width="12.28515625" style="1" customWidth="1"/>
    <col min="2058" max="2058" width="10.140625" style="1" customWidth="1"/>
    <col min="2059" max="2310" width="9.140625" style="1"/>
    <col min="2311" max="2311" width="5.140625" style="1" customWidth="1"/>
    <col min="2312" max="2312" width="9.140625" style="1"/>
    <col min="2313" max="2313" width="12.28515625" style="1" customWidth="1"/>
    <col min="2314" max="2314" width="10.140625" style="1" customWidth="1"/>
    <col min="2315" max="2566" width="9.140625" style="1"/>
    <col min="2567" max="2567" width="5.140625" style="1" customWidth="1"/>
    <col min="2568" max="2568" width="9.140625" style="1"/>
    <col min="2569" max="2569" width="12.28515625" style="1" customWidth="1"/>
    <col min="2570" max="2570" width="10.140625" style="1" customWidth="1"/>
    <col min="2571" max="2822" width="9.140625" style="1"/>
    <col min="2823" max="2823" width="5.140625" style="1" customWidth="1"/>
    <col min="2824" max="2824" width="9.140625" style="1"/>
    <col min="2825" max="2825" width="12.28515625" style="1" customWidth="1"/>
    <col min="2826" max="2826" width="10.140625" style="1" customWidth="1"/>
    <col min="2827" max="3078" width="9.140625" style="1"/>
    <col min="3079" max="3079" width="5.140625" style="1" customWidth="1"/>
    <col min="3080" max="3080" width="9.140625" style="1"/>
    <col min="3081" max="3081" width="12.28515625" style="1" customWidth="1"/>
    <col min="3082" max="3082" width="10.140625" style="1" customWidth="1"/>
    <col min="3083" max="3334" width="9.140625" style="1"/>
    <col min="3335" max="3335" width="5.140625" style="1" customWidth="1"/>
    <col min="3336" max="3336" width="9.140625" style="1"/>
    <col min="3337" max="3337" width="12.28515625" style="1" customWidth="1"/>
    <col min="3338" max="3338" width="10.140625" style="1" customWidth="1"/>
    <col min="3339" max="3590" width="9.140625" style="1"/>
    <col min="3591" max="3591" width="5.140625" style="1" customWidth="1"/>
    <col min="3592" max="3592" width="9.140625" style="1"/>
    <col min="3593" max="3593" width="12.28515625" style="1" customWidth="1"/>
    <col min="3594" max="3594" width="10.140625" style="1" customWidth="1"/>
    <col min="3595" max="3846" width="9.140625" style="1"/>
    <col min="3847" max="3847" width="5.140625" style="1" customWidth="1"/>
    <col min="3848" max="3848" width="9.140625" style="1"/>
    <col min="3849" max="3849" width="12.28515625" style="1" customWidth="1"/>
    <col min="3850" max="3850" width="10.140625" style="1" customWidth="1"/>
    <col min="3851" max="4102" width="9.140625" style="1"/>
    <col min="4103" max="4103" width="5.140625" style="1" customWidth="1"/>
    <col min="4104" max="4104" width="9.140625" style="1"/>
    <col min="4105" max="4105" width="12.28515625" style="1" customWidth="1"/>
    <col min="4106" max="4106" width="10.140625" style="1" customWidth="1"/>
    <col min="4107" max="4358" width="9.140625" style="1"/>
    <col min="4359" max="4359" width="5.140625" style="1" customWidth="1"/>
    <col min="4360" max="4360" width="9.140625" style="1"/>
    <col min="4361" max="4361" width="12.28515625" style="1" customWidth="1"/>
    <col min="4362" max="4362" width="10.140625" style="1" customWidth="1"/>
    <col min="4363" max="4614" width="9.140625" style="1"/>
    <col min="4615" max="4615" width="5.140625" style="1" customWidth="1"/>
    <col min="4616" max="4616" width="9.140625" style="1"/>
    <col min="4617" max="4617" width="12.28515625" style="1" customWidth="1"/>
    <col min="4618" max="4618" width="10.140625" style="1" customWidth="1"/>
    <col min="4619" max="4870" width="9.140625" style="1"/>
    <col min="4871" max="4871" width="5.140625" style="1" customWidth="1"/>
    <col min="4872" max="4872" width="9.140625" style="1"/>
    <col min="4873" max="4873" width="12.28515625" style="1" customWidth="1"/>
    <col min="4874" max="4874" width="10.140625" style="1" customWidth="1"/>
    <col min="4875" max="5126" width="9.140625" style="1"/>
    <col min="5127" max="5127" width="5.140625" style="1" customWidth="1"/>
    <col min="5128" max="5128" width="9.140625" style="1"/>
    <col min="5129" max="5129" width="12.28515625" style="1" customWidth="1"/>
    <col min="5130" max="5130" width="10.140625" style="1" customWidth="1"/>
    <col min="5131" max="5382" width="9.140625" style="1"/>
    <col min="5383" max="5383" width="5.140625" style="1" customWidth="1"/>
    <col min="5384" max="5384" width="9.140625" style="1"/>
    <col min="5385" max="5385" width="12.28515625" style="1" customWidth="1"/>
    <col min="5386" max="5386" width="10.140625" style="1" customWidth="1"/>
    <col min="5387" max="5638" width="9.140625" style="1"/>
    <col min="5639" max="5639" width="5.140625" style="1" customWidth="1"/>
    <col min="5640" max="5640" width="9.140625" style="1"/>
    <col min="5641" max="5641" width="12.28515625" style="1" customWidth="1"/>
    <col min="5642" max="5642" width="10.140625" style="1" customWidth="1"/>
    <col min="5643" max="5894" width="9.140625" style="1"/>
    <col min="5895" max="5895" width="5.140625" style="1" customWidth="1"/>
    <col min="5896" max="5896" width="9.140625" style="1"/>
    <col min="5897" max="5897" width="12.28515625" style="1" customWidth="1"/>
    <col min="5898" max="5898" width="10.140625" style="1" customWidth="1"/>
    <col min="5899" max="6150" width="9.140625" style="1"/>
    <col min="6151" max="6151" width="5.140625" style="1" customWidth="1"/>
    <col min="6152" max="6152" width="9.140625" style="1"/>
    <col min="6153" max="6153" width="12.28515625" style="1" customWidth="1"/>
    <col min="6154" max="6154" width="10.140625" style="1" customWidth="1"/>
    <col min="6155" max="6406" width="9.140625" style="1"/>
    <col min="6407" max="6407" width="5.140625" style="1" customWidth="1"/>
    <col min="6408" max="6408" width="9.140625" style="1"/>
    <col min="6409" max="6409" width="12.28515625" style="1" customWidth="1"/>
    <col min="6410" max="6410" width="10.140625" style="1" customWidth="1"/>
    <col min="6411" max="6662" width="9.140625" style="1"/>
    <col min="6663" max="6663" width="5.140625" style="1" customWidth="1"/>
    <col min="6664" max="6664" width="9.140625" style="1"/>
    <col min="6665" max="6665" width="12.28515625" style="1" customWidth="1"/>
    <col min="6666" max="6666" width="10.140625" style="1" customWidth="1"/>
    <col min="6667" max="6918" width="9.140625" style="1"/>
    <col min="6919" max="6919" width="5.140625" style="1" customWidth="1"/>
    <col min="6920" max="6920" width="9.140625" style="1"/>
    <col min="6921" max="6921" width="12.28515625" style="1" customWidth="1"/>
    <col min="6922" max="6922" width="10.140625" style="1" customWidth="1"/>
    <col min="6923" max="7174" width="9.140625" style="1"/>
    <col min="7175" max="7175" width="5.140625" style="1" customWidth="1"/>
    <col min="7176" max="7176" width="9.140625" style="1"/>
    <col min="7177" max="7177" width="12.28515625" style="1" customWidth="1"/>
    <col min="7178" max="7178" width="10.140625" style="1" customWidth="1"/>
    <col min="7179" max="7430" width="9.140625" style="1"/>
    <col min="7431" max="7431" width="5.140625" style="1" customWidth="1"/>
    <col min="7432" max="7432" width="9.140625" style="1"/>
    <col min="7433" max="7433" width="12.28515625" style="1" customWidth="1"/>
    <col min="7434" max="7434" width="10.140625" style="1" customWidth="1"/>
    <col min="7435" max="7686" width="9.140625" style="1"/>
    <col min="7687" max="7687" width="5.140625" style="1" customWidth="1"/>
    <col min="7688" max="7688" width="9.140625" style="1"/>
    <col min="7689" max="7689" width="12.28515625" style="1" customWidth="1"/>
    <col min="7690" max="7690" width="10.140625" style="1" customWidth="1"/>
    <col min="7691" max="7942" width="9.140625" style="1"/>
    <col min="7943" max="7943" width="5.140625" style="1" customWidth="1"/>
    <col min="7944" max="7944" width="9.140625" style="1"/>
    <col min="7945" max="7945" width="12.28515625" style="1" customWidth="1"/>
    <col min="7946" max="7946" width="10.140625" style="1" customWidth="1"/>
    <col min="7947" max="8198" width="9.140625" style="1"/>
    <col min="8199" max="8199" width="5.140625" style="1" customWidth="1"/>
    <col min="8200" max="8200" width="9.140625" style="1"/>
    <col min="8201" max="8201" width="12.28515625" style="1" customWidth="1"/>
    <col min="8202" max="8202" width="10.140625" style="1" customWidth="1"/>
    <col min="8203" max="8454" width="9.140625" style="1"/>
    <col min="8455" max="8455" width="5.140625" style="1" customWidth="1"/>
    <col min="8456" max="8456" width="9.140625" style="1"/>
    <col min="8457" max="8457" width="12.28515625" style="1" customWidth="1"/>
    <col min="8458" max="8458" width="10.140625" style="1" customWidth="1"/>
    <col min="8459" max="8710" width="9.140625" style="1"/>
    <col min="8711" max="8711" width="5.140625" style="1" customWidth="1"/>
    <col min="8712" max="8712" width="9.140625" style="1"/>
    <col min="8713" max="8713" width="12.28515625" style="1" customWidth="1"/>
    <col min="8714" max="8714" width="10.140625" style="1" customWidth="1"/>
    <col min="8715" max="8966" width="9.140625" style="1"/>
    <col min="8967" max="8967" width="5.140625" style="1" customWidth="1"/>
    <col min="8968" max="8968" width="9.140625" style="1"/>
    <col min="8969" max="8969" width="12.28515625" style="1" customWidth="1"/>
    <col min="8970" max="8970" width="10.140625" style="1" customWidth="1"/>
    <col min="8971" max="9222" width="9.140625" style="1"/>
    <col min="9223" max="9223" width="5.140625" style="1" customWidth="1"/>
    <col min="9224" max="9224" width="9.140625" style="1"/>
    <col min="9225" max="9225" width="12.28515625" style="1" customWidth="1"/>
    <col min="9226" max="9226" width="10.140625" style="1" customWidth="1"/>
    <col min="9227" max="9478" width="9.140625" style="1"/>
    <col min="9479" max="9479" width="5.140625" style="1" customWidth="1"/>
    <col min="9480" max="9480" width="9.140625" style="1"/>
    <col min="9481" max="9481" width="12.28515625" style="1" customWidth="1"/>
    <col min="9482" max="9482" width="10.140625" style="1" customWidth="1"/>
    <col min="9483" max="9734" width="9.140625" style="1"/>
    <col min="9735" max="9735" width="5.140625" style="1" customWidth="1"/>
    <col min="9736" max="9736" width="9.140625" style="1"/>
    <col min="9737" max="9737" width="12.28515625" style="1" customWidth="1"/>
    <col min="9738" max="9738" width="10.140625" style="1" customWidth="1"/>
    <col min="9739" max="9990" width="9.140625" style="1"/>
    <col min="9991" max="9991" width="5.140625" style="1" customWidth="1"/>
    <col min="9992" max="9992" width="9.140625" style="1"/>
    <col min="9993" max="9993" width="12.28515625" style="1" customWidth="1"/>
    <col min="9994" max="9994" width="10.140625" style="1" customWidth="1"/>
    <col min="9995" max="10246" width="9.140625" style="1"/>
    <col min="10247" max="10247" width="5.140625" style="1" customWidth="1"/>
    <col min="10248" max="10248" width="9.140625" style="1"/>
    <col min="10249" max="10249" width="12.28515625" style="1" customWidth="1"/>
    <col min="10250" max="10250" width="10.140625" style="1" customWidth="1"/>
    <col min="10251" max="10502" width="9.140625" style="1"/>
    <col min="10503" max="10503" width="5.140625" style="1" customWidth="1"/>
    <col min="10504" max="10504" width="9.140625" style="1"/>
    <col min="10505" max="10505" width="12.28515625" style="1" customWidth="1"/>
    <col min="10506" max="10506" width="10.140625" style="1" customWidth="1"/>
    <col min="10507" max="10758" width="9.140625" style="1"/>
    <col min="10759" max="10759" width="5.140625" style="1" customWidth="1"/>
    <col min="10760" max="10760" width="9.140625" style="1"/>
    <col min="10761" max="10761" width="12.28515625" style="1" customWidth="1"/>
    <col min="10762" max="10762" width="10.140625" style="1" customWidth="1"/>
    <col min="10763" max="11014" width="9.140625" style="1"/>
    <col min="11015" max="11015" width="5.140625" style="1" customWidth="1"/>
    <col min="11016" max="11016" width="9.140625" style="1"/>
    <col min="11017" max="11017" width="12.28515625" style="1" customWidth="1"/>
    <col min="11018" max="11018" width="10.140625" style="1" customWidth="1"/>
    <col min="11019" max="11270" width="9.140625" style="1"/>
    <col min="11271" max="11271" width="5.140625" style="1" customWidth="1"/>
    <col min="11272" max="11272" width="9.140625" style="1"/>
    <col min="11273" max="11273" width="12.28515625" style="1" customWidth="1"/>
    <col min="11274" max="11274" width="10.140625" style="1" customWidth="1"/>
    <col min="11275" max="11526" width="9.140625" style="1"/>
    <col min="11527" max="11527" width="5.140625" style="1" customWidth="1"/>
    <col min="11528" max="11528" width="9.140625" style="1"/>
    <col min="11529" max="11529" width="12.28515625" style="1" customWidth="1"/>
    <col min="11530" max="11530" width="10.140625" style="1" customWidth="1"/>
    <col min="11531" max="11782" width="9.140625" style="1"/>
    <col min="11783" max="11783" width="5.140625" style="1" customWidth="1"/>
    <col min="11784" max="11784" width="9.140625" style="1"/>
    <col min="11785" max="11785" width="12.28515625" style="1" customWidth="1"/>
    <col min="11786" max="11786" width="10.140625" style="1" customWidth="1"/>
    <col min="11787" max="12038" width="9.140625" style="1"/>
    <col min="12039" max="12039" width="5.140625" style="1" customWidth="1"/>
    <col min="12040" max="12040" width="9.140625" style="1"/>
    <col min="12041" max="12041" width="12.28515625" style="1" customWidth="1"/>
    <col min="12042" max="12042" width="10.140625" style="1" customWidth="1"/>
    <col min="12043" max="12294" width="9.140625" style="1"/>
    <col min="12295" max="12295" width="5.140625" style="1" customWidth="1"/>
    <col min="12296" max="12296" width="9.140625" style="1"/>
    <col min="12297" max="12297" width="12.28515625" style="1" customWidth="1"/>
    <col min="12298" max="12298" width="10.140625" style="1" customWidth="1"/>
    <col min="12299" max="12550" width="9.140625" style="1"/>
    <col min="12551" max="12551" width="5.140625" style="1" customWidth="1"/>
    <col min="12552" max="12552" width="9.140625" style="1"/>
    <col min="12553" max="12553" width="12.28515625" style="1" customWidth="1"/>
    <col min="12554" max="12554" width="10.140625" style="1" customWidth="1"/>
    <col min="12555" max="12806" width="9.140625" style="1"/>
    <col min="12807" max="12807" width="5.140625" style="1" customWidth="1"/>
    <col min="12808" max="12808" width="9.140625" style="1"/>
    <col min="12809" max="12809" width="12.28515625" style="1" customWidth="1"/>
    <col min="12810" max="12810" width="10.140625" style="1" customWidth="1"/>
    <col min="12811" max="13062" width="9.140625" style="1"/>
    <col min="13063" max="13063" width="5.140625" style="1" customWidth="1"/>
    <col min="13064" max="13064" width="9.140625" style="1"/>
    <col min="13065" max="13065" width="12.28515625" style="1" customWidth="1"/>
    <col min="13066" max="13066" width="10.140625" style="1" customWidth="1"/>
    <col min="13067" max="13318" width="9.140625" style="1"/>
    <col min="13319" max="13319" width="5.140625" style="1" customWidth="1"/>
    <col min="13320" max="13320" width="9.140625" style="1"/>
    <col min="13321" max="13321" width="12.28515625" style="1" customWidth="1"/>
    <col min="13322" max="13322" width="10.140625" style="1" customWidth="1"/>
    <col min="13323" max="13574" width="9.140625" style="1"/>
    <col min="13575" max="13575" width="5.140625" style="1" customWidth="1"/>
    <col min="13576" max="13576" width="9.140625" style="1"/>
    <col min="13577" max="13577" width="12.28515625" style="1" customWidth="1"/>
    <col min="13578" max="13578" width="10.140625" style="1" customWidth="1"/>
    <col min="13579" max="13830" width="9.140625" style="1"/>
    <col min="13831" max="13831" width="5.140625" style="1" customWidth="1"/>
    <col min="13832" max="13832" width="9.140625" style="1"/>
    <col min="13833" max="13833" width="12.28515625" style="1" customWidth="1"/>
    <col min="13834" max="13834" width="10.140625" style="1" customWidth="1"/>
    <col min="13835" max="14086" width="9.140625" style="1"/>
    <col min="14087" max="14087" width="5.140625" style="1" customWidth="1"/>
    <col min="14088" max="14088" width="9.140625" style="1"/>
    <col min="14089" max="14089" width="12.28515625" style="1" customWidth="1"/>
    <col min="14090" max="14090" width="10.140625" style="1" customWidth="1"/>
    <col min="14091" max="14342" width="9.140625" style="1"/>
    <col min="14343" max="14343" width="5.140625" style="1" customWidth="1"/>
    <col min="14344" max="14344" width="9.140625" style="1"/>
    <col min="14345" max="14345" width="12.28515625" style="1" customWidth="1"/>
    <col min="14346" max="14346" width="10.140625" style="1" customWidth="1"/>
    <col min="14347" max="14598" width="9.140625" style="1"/>
    <col min="14599" max="14599" width="5.140625" style="1" customWidth="1"/>
    <col min="14600" max="14600" width="9.140625" style="1"/>
    <col min="14601" max="14601" width="12.28515625" style="1" customWidth="1"/>
    <col min="14602" max="14602" width="10.140625" style="1" customWidth="1"/>
    <col min="14603" max="14854" width="9.140625" style="1"/>
    <col min="14855" max="14855" width="5.140625" style="1" customWidth="1"/>
    <col min="14856" max="14856" width="9.140625" style="1"/>
    <col min="14857" max="14857" width="12.28515625" style="1" customWidth="1"/>
    <col min="14858" max="14858" width="10.140625" style="1" customWidth="1"/>
    <col min="14859" max="15110" width="9.140625" style="1"/>
    <col min="15111" max="15111" width="5.140625" style="1" customWidth="1"/>
    <col min="15112" max="15112" width="9.140625" style="1"/>
    <col min="15113" max="15113" width="12.28515625" style="1" customWidth="1"/>
    <col min="15114" max="15114" width="10.140625" style="1" customWidth="1"/>
    <col min="15115" max="15366" width="9.140625" style="1"/>
    <col min="15367" max="15367" width="5.140625" style="1" customWidth="1"/>
    <col min="15368" max="15368" width="9.140625" style="1"/>
    <col min="15369" max="15369" width="12.28515625" style="1" customWidth="1"/>
    <col min="15370" max="15370" width="10.140625" style="1" customWidth="1"/>
    <col min="15371" max="15622" width="9.140625" style="1"/>
    <col min="15623" max="15623" width="5.140625" style="1" customWidth="1"/>
    <col min="15624" max="15624" width="9.140625" style="1"/>
    <col min="15625" max="15625" width="12.28515625" style="1" customWidth="1"/>
    <col min="15626" max="15626" width="10.140625" style="1" customWidth="1"/>
    <col min="15627" max="15878" width="9.140625" style="1"/>
    <col min="15879" max="15879" width="5.140625" style="1" customWidth="1"/>
    <col min="15880" max="15880" width="9.140625" style="1"/>
    <col min="15881" max="15881" width="12.28515625" style="1" customWidth="1"/>
    <col min="15882" max="15882" width="10.140625" style="1" customWidth="1"/>
    <col min="15883" max="16134" width="9.140625" style="1"/>
    <col min="16135" max="16135" width="5.140625" style="1" customWidth="1"/>
    <col min="16136" max="16136" width="9.140625" style="1"/>
    <col min="16137" max="16137" width="12.28515625" style="1" customWidth="1"/>
    <col min="16138" max="16138" width="10.140625" style="1" customWidth="1"/>
    <col min="16139" max="16384" width="9.140625" style="1"/>
  </cols>
  <sheetData>
    <row r="1" spans="1:11" ht="15">
      <c r="A1" s="74" t="s">
        <v>621</v>
      </c>
    </row>
    <row r="3" spans="1:11" s="96" customFormat="1" ht="15">
      <c r="A3" s="91" t="s">
        <v>622</v>
      </c>
      <c r="B3" s="92" t="s">
        <v>623</v>
      </c>
    </row>
    <row r="4" spans="1:11" s="96" customFormat="1" ht="15">
      <c r="A4" s="92"/>
      <c r="B4" s="92"/>
    </row>
    <row r="5" spans="1:11" s="96" customFormat="1" ht="16.5" customHeight="1">
      <c r="B5" s="695" t="s">
        <v>624</v>
      </c>
      <c r="C5" s="696"/>
      <c r="D5" s="696"/>
      <c r="E5" s="697"/>
      <c r="F5" s="701" t="s">
        <v>625</v>
      </c>
      <c r="H5" s="76" t="s">
        <v>17</v>
      </c>
      <c r="I5" s="82"/>
      <c r="J5" s="82"/>
      <c r="K5" s="83"/>
    </row>
    <row r="6" spans="1:11" s="96" customFormat="1" ht="15.75" customHeight="1">
      <c r="B6" s="695" t="s">
        <v>626</v>
      </c>
      <c r="C6" s="696"/>
      <c r="D6" s="696"/>
      <c r="E6" s="697"/>
      <c r="F6" s="702"/>
      <c r="H6" s="78"/>
      <c r="I6" s="84"/>
      <c r="J6" s="84"/>
      <c r="K6" s="85"/>
    </row>
    <row r="7" spans="1:11" s="96" customFormat="1" ht="15.75" customHeight="1">
      <c r="B7" s="698" t="s">
        <v>627</v>
      </c>
      <c r="C7" s="699"/>
      <c r="D7" s="699"/>
      <c r="E7" s="700"/>
      <c r="F7" s="209">
        <v>0.1</v>
      </c>
      <c r="H7" s="80"/>
      <c r="I7" s="8"/>
      <c r="J7" s="86" t="s">
        <v>19</v>
      </c>
      <c r="K7" s="87"/>
    </row>
    <row r="8" spans="1:11" s="96" customFormat="1" ht="15" customHeight="1">
      <c r="B8" s="1"/>
      <c r="C8" s="1"/>
      <c r="D8" s="1"/>
      <c r="E8" s="1"/>
      <c r="F8" s="1"/>
      <c r="H8" s="80"/>
      <c r="I8" s="32"/>
      <c r="J8" s="86" t="s">
        <v>21</v>
      </c>
      <c r="K8" s="87"/>
    </row>
    <row r="9" spans="1:11" s="96" customFormat="1" ht="15">
      <c r="B9" s="1"/>
      <c r="C9" s="1"/>
      <c r="D9" s="1"/>
      <c r="E9" s="1"/>
      <c r="F9" s="1"/>
      <c r="H9" s="80"/>
      <c r="I9" s="33"/>
      <c r="J9" s="86" t="s">
        <v>23</v>
      </c>
      <c r="K9" s="87"/>
    </row>
    <row r="10" spans="1:11" s="96" customFormat="1" ht="15">
      <c r="B10" s="1"/>
      <c r="C10" s="1"/>
      <c r="D10" s="1"/>
      <c r="E10" s="1"/>
      <c r="F10" s="1"/>
      <c r="H10" s="81"/>
      <c r="I10" s="88"/>
      <c r="J10" s="88"/>
      <c r="K10" s="89"/>
    </row>
    <row r="11" spans="1:11" s="96" customFormat="1" ht="15">
      <c r="B11" s="1"/>
      <c r="C11" s="1"/>
      <c r="D11" s="1"/>
      <c r="E11" s="1"/>
      <c r="F11" s="1"/>
    </row>
  </sheetData>
  <sheetProtection algorithmName="SHA-512" hashValue="j34nm1UNquI3bkD/Nl7aKzKf6BuepYjqjk9DgKErvTQvpQY/0M41o9hqc4C1n/IvjZcnxHz+1rW/o+9T+g5C0w==" saltValue="gi0vvIQzvLshvSt7pnQyhw==" spinCount="100000" sheet="1" objects="1" scenarios="1"/>
  <mergeCells count="4">
    <mergeCell ref="B5:E5"/>
    <mergeCell ref="B6:E6"/>
    <mergeCell ref="B7:E7"/>
    <mergeCell ref="F5:F6"/>
  </mergeCells>
  <pageMargins left="0.511811024" right="0.511811024" top="0.78740157499999996" bottom="0.78740157499999996" header="0.31496062000000002" footer="0.31496062000000002"/>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21">
    <tabColor theme="6" tint="0.39994506668294322"/>
    <pageSetUpPr fitToPage="1"/>
  </sheetPr>
  <dimension ref="A1:K11"/>
  <sheetViews>
    <sheetView workbookViewId="0">
      <selection activeCell="J42" sqref="J42"/>
    </sheetView>
  </sheetViews>
  <sheetFormatPr defaultColWidth="9.140625" defaultRowHeight="12.75"/>
  <cols>
    <col min="1" max="1" width="6.7109375" style="1" customWidth="1"/>
    <col min="2" max="4" width="9.140625" style="1" customWidth="1"/>
    <col min="5" max="5" width="12.42578125" style="1" customWidth="1"/>
    <col min="6" max="6" width="17.85546875" style="1" customWidth="1"/>
    <col min="7" max="7" width="9.140625" style="1" customWidth="1"/>
    <col min="8" max="8" width="1.5703125" style="1" customWidth="1"/>
    <col min="9" max="9" width="9.140625" style="1" customWidth="1"/>
    <col min="10" max="10" width="38.7109375" style="1" customWidth="1"/>
    <col min="11" max="11" width="0.85546875" style="1" customWidth="1"/>
    <col min="12" max="256" width="9.140625" style="1"/>
    <col min="257" max="257" width="6.7109375" style="1" customWidth="1"/>
    <col min="258" max="260" width="9.140625" style="1"/>
    <col min="261" max="261" width="12.42578125" style="1" customWidth="1"/>
    <col min="262" max="262" width="17.85546875" style="1" customWidth="1"/>
    <col min="263" max="263" width="9.140625" style="1"/>
    <col min="264" max="264" width="1.5703125" style="1" customWidth="1"/>
    <col min="265" max="265" width="9.140625" style="1"/>
    <col min="266" max="266" width="38.7109375" style="1" customWidth="1"/>
    <col min="267" max="267" width="0.85546875" style="1" customWidth="1"/>
    <col min="268" max="512" width="9.140625" style="1"/>
    <col min="513" max="513" width="6.7109375" style="1" customWidth="1"/>
    <col min="514" max="516" width="9.140625" style="1"/>
    <col min="517" max="517" width="12.42578125" style="1" customWidth="1"/>
    <col min="518" max="518" width="17.85546875" style="1" customWidth="1"/>
    <col min="519" max="519" width="9.140625" style="1"/>
    <col min="520" max="520" width="1.5703125" style="1" customWidth="1"/>
    <col min="521" max="521" width="9.140625" style="1"/>
    <col min="522" max="522" width="38.7109375" style="1" customWidth="1"/>
    <col min="523" max="523" width="0.85546875" style="1" customWidth="1"/>
    <col min="524" max="768" width="9.140625" style="1"/>
    <col min="769" max="769" width="6.7109375" style="1" customWidth="1"/>
    <col min="770" max="772" width="9.140625" style="1"/>
    <col min="773" max="773" width="12.42578125" style="1" customWidth="1"/>
    <col min="774" max="774" width="17.85546875" style="1" customWidth="1"/>
    <col min="775" max="775" width="9.140625" style="1"/>
    <col min="776" max="776" width="1.5703125" style="1" customWidth="1"/>
    <col min="777" max="777" width="9.140625" style="1"/>
    <col min="778" max="778" width="38.7109375" style="1" customWidth="1"/>
    <col min="779" max="779" width="0.85546875" style="1" customWidth="1"/>
    <col min="780" max="1024" width="9.140625" style="1"/>
    <col min="1025" max="1025" width="6.7109375" style="1" customWidth="1"/>
    <col min="1026" max="1028" width="9.140625" style="1"/>
    <col min="1029" max="1029" width="12.42578125" style="1" customWidth="1"/>
    <col min="1030" max="1030" width="17.85546875" style="1" customWidth="1"/>
    <col min="1031" max="1031" width="9.140625" style="1"/>
    <col min="1032" max="1032" width="1.5703125" style="1" customWidth="1"/>
    <col min="1033" max="1033" width="9.140625" style="1"/>
    <col min="1034" max="1034" width="38.7109375" style="1" customWidth="1"/>
    <col min="1035" max="1035" width="0.85546875" style="1" customWidth="1"/>
    <col min="1036" max="1280" width="9.140625" style="1"/>
    <col min="1281" max="1281" width="6.7109375" style="1" customWidth="1"/>
    <col min="1282" max="1284" width="9.140625" style="1"/>
    <col min="1285" max="1285" width="12.42578125" style="1" customWidth="1"/>
    <col min="1286" max="1286" width="17.85546875" style="1" customWidth="1"/>
    <col min="1287" max="1287" width="9.140625" style="1"/>
    <col min="1288" max="1288" width="1.5703125" style="1" customWidth="1"/>
    <col min="1289" max="1289" width="9.140625" style="1"/>
    <col min="1290" max="1290" width="38.7109375" style="1" customWidth="1"/>
    <col min="1291" max="1291" width="0.85546875" style="1" customWidth="1"/>
    <col min="1292" max="1536" width="9.140625" style="1"/>
    <col min="1537" max="1537" width="6.7109375" style="1" customWidth="1"/>
    <col min="1538" max="1540" width="9.140625" style="1"/>
    <col min="1541" max="1541" width="12.42578125" style="1" customWidth="1"/>
    <col min="1542" max="1542" width="17.85546875" style="1" customWidth="1"/>
    <col min="1543" max="1543" width="9.140625" style="1"/>
    <col min="1544" max="1544" width="1.5703125" style="1" customWidth="1"/>
    <col min="1545" max="1545" width="9.140625" style="1"/>
    <col min="1546" max="1546" width="38.7109375" style="1" customWidth="1"/>
    <col min="1547" max="1547" width="0.85546875" style="1" customWidth="1"/>
    <col min="1548" max="1792" width="9.140625" style="1"/>
    <col min="1793" max="1793" width="6.7109375" style="1" customWidth="1"/>
    <col min="1794" max="1796" width="9.140625" style="1"/>
    <col min="1797" max="1797" width="12.42578125" style="1" customWidth="1"/>
    <col min="1798" max="1798" width="17.85546875" style="1" customWidth="1"/>
    <col min="1799" max="1799" width="9.140625" style="1"/>
    <col min="1800" max="1800" width="1.5703125" style="1" customWidth="1"/>
    <col min="1801" max="1801" width="9.140625" style="1"/>
    <col min="1802" max="1802" width="38.7109375" style="1" customWidth="1"/>
    <col min="1803" max="1803" width="0.85546875" style="1" customWidth="1"/>
    <col min="1804" max="2048" width="9.140625" style="1"/>
    <col min="2049" max="2049" width="6.7109375" style="1" customWidth="1"/>
    <col min="2050" max="2052" width="9.140625" style="1"/>
    <col min="2053" max="2053" width="12.42578125" style="1" customWidth="1"/>
    <col min="2054" max="2054" width="17.85546875" style="1" customWidth="1"/>
    <col min="2055" max="2055" width="9.140625" style="1"/>
    <col min="2056" max="2056" width="1.5703125" style="1" customWidth="1"/>
    <col min="2057" max="2057" width="9.140625" style="1"/>
    <col min="2058" max="2058" width="38.7109375" style="1" customWidth="1"/>
    <col min="2059" max="2059" width="0.85546875" style="1" customWidth="1"/>
    <col min="2060" max="2304" width="9.140625" style="1"/>
    <col min="2305" max="2305" width="6.7109375" style="1" customWidth="1"/>
    <col min="2306" max="2308" width="9.140625" style="1"/>
    <col min="2309" max="2309" width="12.42578125" style="1" customWidth="1"/>
    <col min="2310" max="2310" width="17.85546875" style="1" customWidth="1"/>
    <col min="2311" max="2311" width="9.140625" style="1"/>
    <col min="2312" max="2312" width="1.5703125" style="1" customWidth="1"/>
    <col min="2313" max="2313" width="9.140625" style="1"/>
    <col min="2314" max="2314" width="38.7109375" style="1" customWidth="1"/>
    <col min="2315" max="2315" width="0.85546875" style="1" customWidth="1"/>
    <col min="2316" max="2560" width="9.140625" style="1"/>
    <col min="2561" max="2561" width="6.7109375" style="1" customWidth="1"/>
    <col min="2562" max="2564" width="9.140625" style="1"/>
    <col min="2565" max="2565" width="12.42578125" style="1" customWidth="1"/>
    <col min="2566" max="2566" width="17.85546875" style="1" customWidth="1"/>
    <col min="2567" max="2567" width="9.140625" style="1"/>
    <col min="2568" max="2568" width="1.5703125" style="1" customWidth="1"/>
    <col min="2569" max="2569" width="9.140625" style="1"/>
    <col min="2570" max="2570" width="38.7109375" style="1" customWidth="1"/>
    <col min="2571" max="2571" width="0.85546875" style="1" customWidth="1"/>
    <col min="2572" max="2816" width="9.140625" style="1"/>
    <col min="2817" max="2817" width="6.7109375" style="1" customWidth="1"/>
    <col min="2818" max="2820" width="9.140625" style="1"/>
    <col min="2821" max="2821" width="12.42578125" style="1" customWidth="1"/>
    <col min="2822" max="2822" width="17.85546875" style="1" customWidth="1"/>
    <col min="2823" max="2823" width="9.140625" style="1"/>
    <col min="2824" max="2824" width="1.5703125" style="1" customWidth="1"/>
    <col min="2825" max="2825" width="9.140625" style="1"/>
    <col min="2826" max="2826" width="38.7109375" style="1" customWidth="1"/>
    <col min="2827" max="2827" width="0.85546875" style="1" customWidth="1"/>
    <col min="2828" max="3072" width="9.140625" style="1"/>
    <col min="3073" max="3073" width="6.7109375" style="1" customWidth="1"/>
    <col min="3074" max="3076" width="9.140625" style="1"/>
    <col min="3077" max="3077" width="12.42578125" style="1" customWidth="1"/>
    <col min="3078" max="3078" width="17.85546875" style="1" customWidth="1"/>
    <col min="3079" max="3079" width="9.140625" style="1"/>
    <col min="3080" max="3080" width="1.5703125" style="1" customWidth="1"/>
    <col min="3081" max="3081" width="9.140625" style="1"/>
    <col min="3082" max="3082" width="38.7109375" style="1" customWidth="1"/>
    <col min="3083" max="3083" width="0.85546875" style="1" customWidth="1"/>
    <col min="3084" max="3328" width="9.140625" style="1"/>
    <col min="3329" max="3329" width="6.7109375" style="1" customWidth="1"/>
    <col min="3330" max="3332" width="9.140625" style="1"/>
    <col min="3333" max="3333" width="12.42578125" style="1" customWidth="1"/>
    <col min="3334" max="3334" width="17.85546875" style="1" customWidth="1"/>
    <col min="3335" max="3335" width="9.140625" style="1"/>
    <col min="3336" max="3336" width="1.5703125" style="1" customWidth="1"/>
    <col min="3337" max="3337" width="9.140625" style="1"/>
    <col min="3338" max="3338" width="38.7109375" style="1" customWidth="1"/>
    <col min="3339" max="3339" width="0.85546875" style="1" customWidth="1"/>
    <col min="3340" max="3584" width="9.140625" style="1"/>
    <col min="3585" max="3585" width="6.7109375" style="1" customWidth="1"/>
    <col min="3586" max="3588" width="9.140625" style="1"/>
    <col min="3589" max="3589" width="12.42578125" style="1" customWidth="1"/>
    <col min="3590" max="3590" width="17.85546875" style="1" customWidth="1"/>
    <col min="3591" max="3591" width="9.140625" style="1"/>
    <col min="3592" max="3592" width="1.5703125" style="1" customWidth="1"/>
    <col min="3593" max="3593" width="9.140625" style="1"/>
    <col min="3594" max="3594" width="38.7109375" style="1" customWidth="1"/>
    <col min="3595" max="3595" width="0.85546875" style="1" customWidth="1"/>
    <col min="3596" max="3840" width="9.140625" style="1"/>
    <col min="3841" max="3841" width="6.7109375" style="1" customWidth="1"/>
    <col min="3842" max="3844" width="9.140625" style="1"/>
    <col min="3845" max="3845" width="12.42578125" style="1" customWidth="1"/>
    <col min="3846" max="3846" width="17.85546875" style="1" customWidth="1"/>
    <col min="3847" max="3847" width="9.140625" style="1"/>
    <col min="3848" max="3848" width="1.5703125" style="1" customWidth="1"/>
    <col min="3849" max="3849" width="9.140625" style="1"/>
    <col min="3850" max="3850" width="38.7109375" style="1" customWidth="1"/>
    <col min="3851" max="3851" width="0.85546875" style="1" customWidth="1"/>
    <col min="3852" max="4096" width="9.140625" style="1"/>
    <col min="4097" max="4097" width="6.7109375" style="1" customWidth="1"/>
    <col min="4098" max="4100" width="9.140625" style="1"/>
    <col min="4101" max="4101" width="12.42578125" style="1" customWidth="1"/>
    <col min="4102" max="4102" width="17.85546875" style="1" customWidth="1"/>
    <col min="4103" max="4103" width="9.140625" style="1"/>
    <col min="4104" max="4104" width="1.5703125" style="1" customWidth="1"/>
    <col min="4105" max="4105" width="9.140625" style="1"/>
    <col min="4106" max="4106" width="38.7109375" style="1" customWidth="1"/>
    <col min="4107" max="4107" width="0.85546875" style="1" customWidth="1"/>
    <col min="4108" max="4352" width="9.140625" style="1"/>
    <col min="4353" max="4353" width="6.7109375" style="1" customWidth="1"/>
    <col min="4354" max="4356" width="9.140625" style="1"/>
    <col min="4357" max="4357" width="12.42578125" style="1" customWidth="1"/>
    <col min="4358" max="4358" width="17.85546875" style="1" customWidth="1"/>
    <col min="4359" max="4359" width="9.140625" style="1"/>
    <col min="4360" max="4360" width="1.5703125" style="1" customWidth="1"/>
    <col min="4361" max="4361" width="9.140625" style="1"/>
    <col min="4362" max="4362" width="38.7109375" style="1" customWidth="1"/>
    <col min="4363" max="4363" width="0.85546875" style="1" customWidth="1"/>
    <col min="4364" max="4608" width="9.140625" style="1"/>
    <col min="4609" max="4609" width="6.7109375" style="1" customWidth="1"/>
    <col min="4610" max="4612" width="9.140625" style="1"/>
    <col min="4613" max="4613" width="12.42578125" style="1" customWidth="1"/>
    <col min="4614" max="4614" width="17.85546875" style="1" customWidth="1"/>
    <col min="4615" max="4615" width="9.140625" style="1"/>
    <col min="4616" max="4616" width="1.5703125" style="1" customWidth="1"/>
    <col min="4617" max="4617" width="9.140625" style="1"/>
    <col min="4618" max="4618" width="38.7109375" style="1" customWidth="1"/>
    <col min="4619" max="4619" width="0.85546875" style="1" customWidth="1"/>
    <col min="4620" max="4864" width="9.140625" style="1"/>
    <col min="4865" max="4865" width="6.7109375" style="1" customWidth="1"/>
    <col min="4866" max="4868" width="9.140625" style="1"/>
    <col min="4869" max="4869" width="12.42578125" style="1" customWidth="1"/>
    <col min="4870" max="4870" width="17.85546875" style="1" customWidth="1"/>
    <col min="4871" max="4871" width="9.140625" style="1"/>
    <col min="4872" max="4872" width="1.5703125" style="1" customWidth="1"/>
    <col min="4873" max="4873" width="9.140625" style="1"/>
    <col min="4874" max="4874" width="38.7109375" style="1" customWidth="1"/>
    <col min="4875" max="4875" width="0.85546875" style="1" customWidth="1"/>
    <col min="4876" max="5120" width="9.140625" style="1"/>
    <col min="5121" max="5121" width="6.7109375" style="1" customWidth="1"/>
    <col min="5122" max="5124" width="9.140625" style="1"/>
    <col min="5125" max="5125" width="12.42578125" style="1" customWidth="1"/>
    <col min="5126" max="5126" width="17.85546875" style="1" customWidth="1"/>
    <col min="5127" max="5127" width="9.140625" style="1"/>
    <col min="5128" max="5128" width="1.5703125" style="1" customWidth="1"/>
    <col min="5129" max="5129" width="9.140625" style="1"/>
    <col min="5130" max="5130" width="38.7109375" style="1" customWidth="1"/>
    <col min="5131" max="5131" width="0.85546875" style="1" customWidth="1"/>
    <col min="5132" max="5376" width="9.140625" style="1"/>
    <col min="5377" max="5377" width="6.7109375" style="1" customWidth="1"/>
    <col min="5378" max="5380" width="9.140625" style="1"/>
    <col min="5381" max="5381" width="12.42578125" style="1" customWidth="1"/>
    <col min="5382" max="5382" width="17.85546875" style="1" customWidth="1"/>
    <col min="5383" max="5383" width="9.140625" style="1"/>
    <col min="5384" max="5384" width="1.5703125" style="1" customWidth="1"/>
    <col min="5385" max="5385" width="9.140625" style="1"/>
    <col min="5386" max="5386" width="38.7109375" style="1" customWidth="1"/>
    <col min="5387" max="5387" width="0.85546875" style="1" customWidth="1"/>
    <col min="5388" max="5632" width="9.140625" style="1"/>
    <col min="5633" max="5633" width="6.7109375" style="1" customWidth="1"/>
    <col min="5634" max="5636" width="9.140625" style="1"/>
    <col min="5637" max="5637" width="12.42578125" style="1" customWidth="1"/>
    <col min="5638" max="5638" width="17.85546875" style="1" customWidth="1"/>
    <col min="5639" max="5639" width="9.140625" style="1"/>
    <col min="5640" max="5640" width="1.5703125" style="1" customWidth="1"/>
    <col min="5641" max="5641" width="9.140625" style="1"/>
    <col min="5642" max="5642" width="38.7109375" style="1" customWidth="1"/>
    <col min="5643" max="5643" width="0.85546875" style="1" customWidth="1"/>
    <col min="5644" max="5888" width="9.140625" style="1"/>
    <col min="5889" max="5889" width="6.7109375" style="1" customWidth="1"/>
    <col min="5890" max="5892" width="9.140625" style="1"/>
    <col min="5893" max="5893" width="12.42578125" style="1" customWidth="1"/>
    <col min="5894" max="5894" width="17.85546875" style="1" customWidth="1"/>
    <col min="5895" max="5895" width="9.140625" style="1"/>
    <col min="5896" max="5896" width="1.5703125" style="1" customWidth="1"/>
    <col min="5897" max="5897" width="9.140625" style="1"/>
    <col min="5898" max="5898" width="38.7109375" style="1" customWidth="1"/>
    <col min="5899" max="5899" width="0.85546875" style="1" customWidth="1"/>
    <col min="5900" max="6144" width="9.140625" style="1"/>
    <col min="6145" max="6145" width="6.7109375" style="1" customWidth="1"/>
    <col min="6146" max="6148" width="9.140625" style="1"/>
    <col min="6149" max="6149" width="12.42578125" style="1" customWidth="1"/>
    <col min="6150" max="6150" width="17.85546875" style="1" customWidth="1"/>
    <col min="6151" max="6151" width="9.140625" style="1"/>
    <col min="6152" max="6152" width="1.5703125" style="1" customWidth="1"/>
    <col min="6153" max="6153" width="9.140625" style="1"/>
    <col min="6154" max="6154" width="38.7109375" style="1" customWidth="1"/>
    <col min="6155" max="6155" width="0.85546875" style="1" customWidth="1"/>
    <col min="6156" max="6400" width="9.140625" style="1"/>
    <col min="6401" max="6401" width="6.7109375" style="1" customWidth="1"/>
    <col min="6402" max="6404" width="9.140625" style="1"/>
    <col min="6405" max="6405" width="12.42578125" style="1" customWidth="1"/>
    <col min="6406" max="6406" width="17.85546875" style="1" customWidth="1"/>
    <col min="6407" max="6407" width="9.140625" style="1"/>
    <col min="6408" max="6408" width="1.5703125" style="1" customWidth="1"/>
    <col min="6409" max="6409" width="9.140625" style="1"/>
    <col min="6410" max="6410" width="38.7109375" style="1" customWidth="1"/>
    <col min="6411" max="6411" width="0.85546875" style="1" customWidth="1"/>
    <col min="6412" max="6656" width="9.140625" style="1"/>
    <col min="6657" max="6657" width="6.7109375" style="1" customWidth="1"/>
    <col min="6658" max="6660" width="9.140625" style="1"/>
    <col min="6661" max="6661" width="12.42578125" style="1" customWidth="1"/>
    <col min="6662" max="6662" width="17.85546875" style="1" customWidth="1"/>
    <col min="6663" max="6663" width="9.140625" style="1"/>
    <col min="6664" max="6664" width="1.5703125" style="1" customWidth="1"/>
    <col min="6665" max="6665" width="9.140625" style="1"/>
    <col min="6666" max="6666" width="38.7109375" style="1" customWidth="1"/>
    <col min="6667" max="6667" width="0.85546875" style="1" customWidth="1"/>
    <col min="6668" max="6912" width="9.140625" style="1"/>
    <col min="6913" max="6913" width="6.7109375" style="1" customWidth="1"/>
    <col min="6914" max="6916" width="9.140625" style="1"/>
    <col min="6917" max="6917" width="12.42578125" style="1" customWidth="1"/>
    <col min="6918" max="6918" width="17.85546875" style="1" customWidth="1"/>
    <col min="6919" max="6919" width="9.140625" style="1"/>
    <col min="6920" max="6920" width="1.5703125" style="1" customWidth="1"/>
    <col min="6921" max="6921" width="9.140625" style="1"/>
    <col min="6922" max="6922" width="38.7109375" style="1" customWidth="1"/>
    <col min="6923" max="6923" width="0.85546875" style="1" customWidth="1"/>
    <col min="6924" max="7168" width="9.140625" style="1"/>
    <col min="7169" max="7169" width="6.7109375" style="1" customWidth="1"/>
    <col min="7170" max="7172" width="9.140625" style="1"/>
    <col min="7173" max="7173" width="12.42578125" style="1" customWidth="1"/>
    <col min="7174" max="7174" width="17.85546875" style="1" customWidth="1"/>
    <col min="7175" max="7175" width="9.140625" style="1"/>
    <col min="7176" max="7176" width="1.5703125" style="1" customWidth="1"/>
    <col min="7177" max="7177" width="9.140625" style="1"/>
    <col min="7178" max="7178" width="38.7109375" style="1" customWidth="1"/>
    <col min="7179" max="7179" width="0.85546875" style="1" customWidth="1"/>
    <col min="7180" max="7424" width="9.140625" style="1"/>
    <col min="7425" max="7425" width="6.7109375" style="1" customWidth="1"/>
    <col min="7426" max="7428" width="9.140625" style="1"/>
    <col min="7429" max="7429" width="12.42578125" style="1" customWidth="1"/>
    <col min="7430" max="7430" width="17.85546875" style="1" customWidth="1"/>
    <col min="7431" max="7431" width="9.140625" style="1"/>
    <col min="7432" max="7432" width="1.5703125" style="1" customWidth="1"/>
    <col min="7433" max="7433" width="9.140625" style="1"/>
    <col min="7434" max="7434" width="38.7109375" style="1" customWidth="1"/>
    <col min="7435" max="7435" width="0.85546875" style="1" customWidth="1"/>
    <col min="7436" max="7680" width="9.140625" style="1"/>
    <col min="7681" max="7681" width="6.7109375" style="1" customWidth="1"/>
    <col min="7682" max="7684" width="9.140625" style="1"/>
    <col min="7685" max="7685" width="12.42578125" style="1" customWidth="1"/>
    <col min="7686" max="7686" width="17.85546875" style="1" customWidth="1"/>
    <col min="7687" max="7687" width="9.140625" style="1"/>
    <col min="7688" max="7688" width="1.5703125" style="1" customWidth="1"/>
    <col min="7689" max="7689" width="9.140625" style="1"/>
    <col min="7690" max="7690" width="38.7109375" style="1" customWidth="1"/>
    <col min="7691" max="7691" width="0.85546875" style="1" customWidth="1"/>
    <col min="7692" max="7936" width="9.140625" style="1"/>
    <col min="7937" max="7937" width="6.7109375" style="1" customWidth="1"/>
    <col min="7938" max="7940" width="9.140625" style="1"/>
    <col min="7941" max="7941" width="12.42578125" style="1" customWidth="1"/>
    <col min="7942" max="7942" width="17.85546875" style="1" customWidth="1"/>
    <col min="7943" max="7943" width="9.140625" style="1"/>
    <col min="7944" max="7944" width="1.5703125" style="1" customWidth="1"/>
    <col min="7945" max="7945" width="9.140625" style="1"/>
    <col min="7946" max="7946" width="38.7109375" style="1" customWidth="1"/>
    <col min="7947" max="7947" width="0.85546875" style="1" customWidth="1"/>
    <col min="7948" max="8192" width="9.140625" style="1"/>
    <col min="8193" max="8193" width="6.7109375" style="1" customWidth="1"/>
    <col min="8194" max="8196" width="9.140625" style="1"/>
    <col min="8197" max="8197" width="12.42578125" style="1" customWidth="1"/>
    <col min="8198" max="8198" width="17.85546875" style="1" customWidth="1"/>
    <col min="8199" max="8199" width="9.140625" style="1"/>
    <col min="8200" max="8200" width="1.5703125" style="1" customWidth="1"/>
    <col min="8201" max="8201" width="9.140625" style="1"/>
    <col min="8202" max="8202" width="38.7109375" style="1" customWidth="1"/>
    <col min="8203" max="8203" width="0.85546875" style="1" customWidth="1"/>
    <col min="8204" max="8448" width="9.140625" style="1"/>
    <col min="8449" max="8449" width="6.7109375" style="1" customWidth="1"/>
    <col min="8450" max="8452" width="9.140625" style="1"/>
    <col min="8453" max="8453" width="12.42578125" style="1" customWidth="1"/>
    <col min="8454" max="8454" width="17.85546875" style="1" customWidth="1"/>
    <col min="8455" max="8455" width="9.140625" style="1"/>
    <col min="8456" max="8456" width="1.5703125" style="1" customWidth="1"/>
    <col min="8457" max="8457" width="9.140625" style="1"/>
    <col min="8458" max="8458" width="38.7109375" style="1" customWidth="1"/>
    <col min="8459" max="8459" width="0.85546875" style="1" customWidth="1"/>
    <col min="8460" max="8704" width="9.140625" style="1"/>
    <col min="8705" max="8705" width="6.7109375" style="1" customWidth="1"/>
    <col min="8706" max="8708" width="9.140625" style="1"/>
    <col min="8709" max="8709" width="12.42578125" style="1" customWidth="1"/>
    <col min="8710" max="8710" width="17.85546875" style="1" customWidth="1"/>
    <col min="8711" max="8711" width="9.140625" style="1"/>
    <col min="8712" max="8712" width="1.5703125" style="1" customWidth="1"/>
    <col min="8713" max="8713" width="9.140625" style="1"/>
    <col min="8714" max="8714" width="38.7109375" style="1" customWidth="1"/>
    <col min="8715" max="8715" width="0.85546875" style="1" customWidth="1"/>
    <col min="8716" max="8960" width="9.140625" style="1"/>
    <col min="8961" max="8961" width="6.7109375" style="1" customWidth="1"/>
    <col min="8962" max="8964" width="9.140625" style="1"/>
    <col min="8965" max="8965" width="12.42578125" style="1" customWidth="1"/>
    <col min="8966" max="8966" width="17.85546875" style="1" customWidth="1"/>
    <col min="8967" max="8967" width="9.140625" style="1"/>
    <col min="8968" max="8968" width="1.5703125" style="1" customWidth="1"/>
    <col min="8969" max="8969" width="9.140625" style="1"/>
    <col min="8970" max="8970" width="38.7109375" style="1" customWidth="1"/>
    <col min="8971" max="8971" width="0.85546875" style="1" customWidth="1"/>
    <col min="8972" max="9216" width="9.140625" style="1"/>
    <col min="9217" max="9217" width="6.7109375" style="1" customWidth="1"/>
    <col min="9218" max="9220" width="9.140625" style="1"/>
    <col min="9221" max="9221" width="12.42578125" style="1" customWidth="1"/>
    <col min="9222" max="9222" width="17.85546875" style="1" customWidth="1"/>
    <col min="9223" max="9223" width="9.140625" style="1"/>
    <col min="9224" max="9224" width="1.5703125" style="1" customWidth="1"/>
    <col min="9225" max="9225" width="9.140625" style="1"/>
    <col min="9226" max="9226" width="38.7109375" style="1" customWidth="1"/>
    <col min="9227" max="9227" width="0.85546875" style="1" customWidth="1"/>
    <col min="9228" max="9472" width="9.140625" style="1"/>
    <col min="9473" max="9473" width="6.7109375" style="1" customWidth="1"/>
    <col min="9474" max="9476" width="9.140625" style="1"/>
    <col min="9477" max="9477" width="12.42578125" style="1" customWidth="1"/>
    <col min="9478" max="9478" width="17.85546875" style="1" customWidth="1"/>
    <col min="9479" max="9479" width="9.140625" style="1"/>
    <col min="9480" max="9480" width="1.5703125" style="1" customWidth="1"/>
    <col min="9481" max="9481" width="9.140625" style="1"/>
    <col min="9482" max="9482" width="38.7109375" style="1" customWidth="1"/>
    <col min="9483" max="9483" width="0.85546875" style="1" customWidth="1"/>
    <col min="9484" max="9728" width="9.140625" style="1"/>
    <col min="9729" max="9729" width="6.7109375" style="1" customWidth="1"/>
    <col min="9730" max="9732" width="9.140625" style="1"/>
    <col min="9733" max="9733" width="12.42578125" style="1" customWidth="1"/>
    <col min="9734" max="9734" width="17.85546875" style="1" customWidth="1"/>
    <col min="9735" max="9735" width="9.140625" style="1"/>
    <col min="9736" max="9736" width="1.5703125" style="1" customWidth="1"/>
    <col min="9737" max="9737" width="9.140625" style="1"/>
    <col min="9738" max="9738" width="38.7109375" style="1" customWidth="1"/>
    <col min="9739" max="9739" width="0.85546875" style="1" customWidth="1"/>
    <col min="9740" max="9984" width="9.140625" style="1"/>
    <col min="9985" max="9985" width="6.7109375" style="1" customWidth="1"/>
    <col min="9986" max="9988" width="9.140625" style="1"/>
    <col min="9989" max="9989" width="12.42578125" style="1" customWidth="1"/>
    <col min="9990" max="9990" width="17.85546875" style="1" customWidth="1"/>
    <col min="9991" max="9991" width="9.140625" style="1"/>
    <col min="9992" max="9992" width="1.5703125" style="1" customWidth="1"/>
    <col min="9993" max="9993" width="9.140625" style="1"/>
    <col min="9994" max="9994" width="38.7109375" style="1" customWidth="1"/>
    <col min="9995" max="9995" width="0.85546875" style="1" customWidth="1"/>
    <col min="9996" max="10240" width="9.140625" style="1"/>
    <col min="10241" max="10241" width="6.7109375" style="1" customWidth="1"/>
    <col min="10242" max="10244" width="9.140625" style="1"/>
    <col min="10245" max="10245" width="12.42578125" style="1" customWidth="1"/>
    <col min="10246" max="10246" width="17.85546875" style="1" customWidth="1"/>
    <col min="10247" max="10247" width="9.140625" style="1"/>
    <col min="10248" max="10248" width="1.5703125" style="1" customWidth="1"/>
    <col min="10249" max="10249" width="9.140625" style="1"/>
    <col min="10250" max="10250" width="38.7109375" style="1" customWidth="1"/>
    <col min="10251" max="10251" width="0.85546875" style="1" customWidth="1"/>
    <col min="10252" max="10496" width="9.140625" style="1"/>
    <col min="10497" max="10497" width="6.7109375" style="1" customWidth="1"/>
    <col min="10498" max="10500" width="9.140625" style="1"/>
    <col min="10501" max="10501" width="12.42578125" style="1" customWidth="1"/>
    <col min="10502" max="10502" width="17.85546875" style="1" customWidth="1"/>
    <col min="10503" max="10503" width="9.140625" style="1"/>
    <col min="10504" max="10504" width="1.5703125" style="1" customWidth="1"/>
    <col min="10505" max="10505" width="9.140625" style="1"/>
    <col min="10506" max="10506" width="38.7109375" style="1" customWidth="1"/>
    <col min="10507" max="10507" width="0.85546875" style="1" customWidth="1"/>
    <col min="10508" max="10752" width="9.140625" style="1"/>
    <col min="10753" max="10753" width="6.7109375" style="1" customWidth="1"/>
    <col min="10754" max="10756" width="9.140625" style="1"/>
    <col min="10757" max="10757" width="12.42578125" style="1" customWidth="1"/>
    <col min="10758" max="10758" width="17.85546875" style="1" customWidth="1"/>
    <col min="10759" max="10759" width="9.140625" style="1"/>
    <col min="10760" max="10760" width="1.5703125" style="1" customWidth="1"/>
    <col min="10761" max="10761" width="9.140625" style="1"/>
    <col min="10762" max="10762" width="38.7109375" style="1" customWidth="1"/>
    <col min="10763" max="10763" width="0.85546875" style="1" customWidth="1"/>
    <col min="10764" max="11008" width="9.140625" style="1"/>
    <col min="11009" max="11009" width="6.7109375" style="1" customWidth="1"/>
    <col min="11010" max="11012" width="9.140625" style="1"/>
    <col min="11013" max="11013" width="12.42578125" style="1" customWidth="1"/>
    <col min="11014" max="11014" width="17.85546875" style="1" customWidth="1"/>
    <col min="11015" max="11015" width="9.140625" style="1"/>
    <col min="11016" max="11016" width="1.5703125" style="1" customWidth="1"/>
    <col min="11017" max="11017" width="9.140625" style="1"/>
    <col min="11018" max="11018" width="38.7109375" style="1" customWidth="1"/>
    <col min="11019" max="11019" width="0.85546875" style="1" customWidth="1"/>
    <col min="11020" max="11264" width="9.140625" style="1"/>
    <col min="11265" max="11265" width="6.7109375" style="1" customWidth="1"/>
    <col min="11266" max="11268" width="9.140625" style="1"/>
    <col min="11269" max="11269" width="12.42578125" style="1" customWidth="1"/>
    <col min="11270" max="11270" width="17.85546875" style="1" customWidth="1"/>
    <col min="11271" max="11271" width="9.140625" style="1"/>
    <col min="11272" max="11272" width="1.5703125" style="1" customWidth="1"/>
    <col min="11273" max="11273" width="9.140625" style="1"/>
    <col min="11274" max="11274" width="38.7109375" style="1" customWidth="1"/>
    <col min="11275" max="11275" width="0.85546875" style="1" customWidth="1"/>
    <col min="11276" max="11520" width="9.140625" style="1"/>
    <col min="11521" max="11521" width="6.7109375" style="1" customWidth="1"/>
    <col min="11522" max="11524" width="9.140625" style="1"/>
    <col min="11525" max="11525" width="12.42578125" style="1" customWidth="1"/>
    <col min="11526" max="11526" width="17.85546875" style="1" customWidth="1"/>
    <col min="11527" max="11527" width="9.140625" style="1"/>
    <col min="11528" max="11528" width="1.5703125" style="1" customWidth="1"/>
    <col min="11529" max="11529" width="9.140625" style="1"/>
    <col min="11530" max="11530" width="38.7109375" style="1" customWidth="1"/>
    <col min="11531" max="11531" width="0.85546875" style="1" customWidth="1"/>
    <col min="11532" max="11776" width="9.140625" style="1"/>
    <col min="11777" max="11777" width="6.7109375" style="1" customWidth="1"/>
    <col min="11778" max="11780" width="9.140625" style="1"/>
    <col min="11781" max="11781" width="12.42578125" style="1" customWidth="1"/>
    <col min="11782" max="11782" width="17.85546875" style="1" customWidth="1"/>
    <col min="11783" max="11783" width="9.140625" style="1"/>
    <col min="11784" max="11784" width="1.5703125" style="1" customWidth="1"/>
    <col min="11785" max="11785" width="9.140625" style="1"/>
    <col min="11786" max="11786" width="38.7109375" style="1" customWidth="1"/>
    <col min="11787" max="11787" width="0.85546875" style="1" customWidth="1"/>
    <col min="11788" max="12032" width="9.140625" style="1"/>
    <col min="12033" max="12033" width="6.7109375" style="1" customWidth="1"/>
    <col min="12034" max="12036" width="9.140625" style="1"/>
    <col min="12037" max="12037" width="12.42578125" style="1" customWidth="1"/>
    <col min="12038" max="12038" width="17.85546875" style="1" customWidth="1"/>
    <col min="12039" max="12039" width="9.140625" style="1"/>
    <col min="12040" max="12040" width="1.5703125" style="1" customWidth="1"/>
    <col min="12041" max="12041" width="9.140625" style="1"/>
    <col min="12042" max="12042" width="38.7109375" style="1" customWidth="1"/>
    <col min="12043" max="12043" width="0.85546875" style="1" customWidth="1"/>
    <col min="12044" max="12288" width="9.140625" style="1"/>
    <col min="12289" max="12289" width="6.7109375" style="1" customWidth="1"/>
    <col min="12290" max="12292" width="9.140625" style="1"/>
    <col min="12293" max="12293" width="12.42578125" style="1" customWidth="1"/>
    <col min="12294" max="12294" width="17.85546875" style="1" customWidth="1"/>
    <col min="12295" max="12295" width="9.140625" style="1"/>
    <col min="12296" max="12296" width="1.5703125" style="1" customWidth="1"/>
    <col min="12297" max="12297" width="9.140625" style="1"/>
    <col min="12298" max="12298" width="38.7109375" style="1" customWidth="1"/>
    <col min="12299" max="12299" width="0.85546875" style="1" customWidth="1"/>
    <col min="12300" max="12544" width="9.140625" style="1"/>
    <col min="12545" max="12545" width="6.7109375" style="1" customWidth="1"/>
    <col min="12546" max="12548" width="9.140625" style="1"/>
    <col min="12549" max="12549" width="12.42578125" style="1" customWidth="1"/>
    <col min="12550" max="12550" width="17.85546875" style="1" customWidth="1"/>
    <col min="12551" max="12551" width="9.140625" style="1"/>
    <col min="12552" max="12552" width="1.5703125" style="1" customWidth="1"/>
    <col min="12553" max="12553" width="9.140625" style="1"/>
    <col min="12554" max="12554" width="38.7109375" style="1" customWidth="1"/>
    <col min="12555" max="12555" width="0.85546875" style="1" customWidth="1"/>
    <col min="12556" max="12800" width="9.140625" style="1"/>
    <col min="12801" max="12801" width="6.7109375" style="1" customWidth="1"/>
    <col min="12802" max="12804" width="9.140625" style="1"/>
    <col min="12805" max="12805" width="12.42578125" style="1" customWidth="1"/>
    <col min="12806" max="12806" width="17.85546875" style="1" customWidth="1"/>
    <col min="12807" max="12807" width="9.140625" style="1"/>
    <col min="12808" max="12808" width="1.5703125" style="1" customWidth="1"/>
    <col min="12809" max="12809" width="9.140625" style="1"/>
    <col min="12810" max="12810" width="38.7109375" style="1" customWidth="1"/>
    <col min="12811" max="12811" width="0.85546875" style="1" customWidth="1"/>
    <col min="12812" max="13056" width="9.140625" style="1"/>
    <col min="13057" max="13057" width="6.7109375" style="1" customWidth="1"/>
    <col min="13058" max="13060" width="9.140625" style="1"/>
    <col min="13061" max="13061" width="12.42578125" style="1" customWidth="1"/>
    <col min="13062" max="13062" width="17.85546875" style="1" customWidth="1"/>
    <col min="13063" max="13063" width="9.140625" style="1"/>
    <col min="13064" max="13064" width="1.5703125" style="1" customWidth="1"/>
    <col min="13065" max="13065" width="9.140625" style="1"/>
    <col min="13066" max="13066" width="38.7109375" style="1" customWidth="1"/>
    <col min="13067" max="13067" width="0.85546875" style="1" customWidth="1"/>
    <col min="13068" max="13312" width="9.140625" style="1"/>
    <col min="13313" max="13313" width="6.7109375" style="1" customWidth="1"/>
    <col min="13314" max="13316" width="9.140625" style="1"/>
    <col min="13317" max="13317" width="12.42578125" style="1" customWidth="1"/>
    <col min="13318" max="13318" width="17.85546875" style="1" customWidth="1"/>
    <col min="13319" max="13319" width="9.140625" style="1"/>
    <col min="13320" max="13320" width="1.5703125" style="1" customWidth="1"/>
    <col min="13321" max="13321" width="9.140625" style="1"/>
    <col min="13322" max="13322" width="38.7109375" style="1" customWidth="1"/>
    <col min="13323" max="13323" width="0.85546875" style="1" customWidth="1"/>
    <col min="13324" max="13568" width="9.140625" style="1"/>
    <col min="13569" max="13569" width="6.7109375" style="1" customWidth="1"/>
    <col min="13570" max="13572" width="9.140625" style="1"/>
    <col min="13573" max="13573" width="12.42578125" style="1" customWidth="1"/>
    <col min="13574" max="13574" width="17.85546875" style="1" customWidth="1"/>
    <col min="13575" max="13575" width="9.140625" style="1"/>
    <col min="13576" max="13576" width="1.5703125" style="1" customWidth="1"/>
    <col min="13577" max="13577" width="9.140625" style="1"/>
    <col min="13578" max="13578" width="38.7109375" style="1" customWidth="1"/>
    <col min="13579" max="13579" width="0.85546875" style="1" customWidth="1"/>
    <col min="13580" max="13824" width="9.140625" style="1"/>
    <col min="13825" max="13825" width="6.7109375" style="1" customWidth="1"/>
    <col min="13826" max="13828" width="9.140625" style="1"/>
    <col min="13829" max="13829" width="12.42578125" style="1" customWidth="1"/>
    <col min="13830" max="13830" width="17.85546875" style="1" customWidth="1"/>
    <col min="13831" max="13831" width="9.140625" style="1"/>
    <col min="13832" max="13832" width="1.5703125" style="1" customWidth="1"/>
    <col min="13833" max="13833" width="9.140625" style="1"/>
    <col min="13834" max="13834" width="38.7109375" style="1" customWidth="1"/>
    <col min="13835" max="13835" width="0.85546875" style="1" customWidth="1"/>
    <col min="13836" max="14080" width="9.140625" style="1"/>
    <col min="14081" max="14081" width="6.7109375" style="1" customWidth="1"/>
    <col min="14082" max="14084" width="9.140625" style="1"/>
    <col min="14085" max="14085" width="12.42578125" style="1" customWidth="1"/>
    <col min="14086" max="14086" width="17.85546875" style="1" customWidth="1"/>
    <col min="14087" max="14087" width="9.140625" style="1"/>
    <col min="14088" max="14088" width="1.5703125" style="1" customWidth="1"/>
    <col min="14089" max="14089" width="9.140625" style="1"/>
    <col min="14090" max="14090" width="38.7109375" style="1" customWidth="1"/>
    <col min="14091" max="14091" width="0.85546875" style="1" customWidth="1"/>
    <col min="14092" max="14336" width="9.140625" style="1"/>
    <col min="14337" max="14337" width="6.7109375" style="1" customWidth="1"/>
    <col min="14338" max="14340" width="9.140625" style="1"/>
    <col min="14341" max="14341" width="12.42578125" style="1" customWidth="1"/>
    <col min="14342" max="14342" width="17.85546875" style="1" customWidth="1"/>
    <col min="14343" max="14343" width="9.140625" style="1"/>
    <col min="14344" max="14344" width="1.5703125" style="1" customWidth="1"/>
    <col min="14345" max="14345" width="9.140625" style="1"/>
    <col min="14346" max="14346" width="38.7109375" style="1" customWidth="1"/>
    <col min="14347" max="14347" width="0.85546875" style="1" customWidth="1"/>
    <col min="14348" max="14592" width="9.140625" style="1"/>
    <col min="14593" max="14593" width="6.7109375" style="1" customWidth="1"/>
    <col min="14594" max="14596" width="9.140625" style="1"/>
    <col min="14597" max="14597" width="12.42578125" style="1" customWidth="1"/>
    <col min="14598" max="14598" width="17.85546875" style="1" customWidth="1"/>
    <col min="14599" max="14599" width="9.140625" style="1"/>
    <col min="14600" max="14600" width="1.5703125" style="1" customWidth="1"/>
    <col min="14601" max="14601" width="9.140625" style="1"/>
    <col min="14602" max="14602" width="38.7109375" style="1" customWidth="1"/>
    <col min="14603" max="14603" width="0.85546875" style="1" customWidth="1"/>
    <col min="14604" max="14848" width="9.140625" style="1"/>
    <col min="14849" max="14849" width="6.7109375" style="1" customWidth="1"/>
    <col min="14850" max="14852" width="9.140625" style="1"/>
    <col min="14853" max="14853" width="12.42578125" style="1" customWidth="1"/>
    <col min="14854" max="14854" width="17.85546875" style="1" customWidth="1"/>
    <col min="14855" max="14855" width="9.140625" style="1"/>
    <col min="14856" max="14856" width="1.5703125" style="1" customWidth="1"/>
    <col min="14857" max="14857" width="9.140625" style="1"/>
    <col min="14858" max="14858" width="38.7109375" style="1" customWidth="1"/>
    <col min="14859" max="14859" width="0.85546875" style="1" customWidth="1"/>
    <col min="14860" max="15104" width="9.140625" style="1"/>
    <col min="15105" max="15105" width="6.7109375" style="1" customWidth="1"/>
    <col min="15106" max="15108" width="9.140625" style="1"/>
    <col min="15109" max="15109" width="12.42578125" style="1" customWidth="1"/>
    <col min="15110" max="15110" width="17.85546875" style="1" customWidth="1"/>
    <col min="15111" max="15111" width="9.140625" style="1"/>
    <col min="15112" max="15112" width="1.5703125" style="1" customWidth="1"/>
    <col min="15113" max="15113" width="9.140625" style="1"/>
    <col min="15114" max="15114" width="38.7109375" style="1" customWidth="1"/>
    <col min="15115" max="15115" width="0.85546875" style="1" customWidth="1"/>
    <col min="15116" max="15360" width="9.140625" style="1"/>
    <col min="15361" max="15361" width="6.7109375" style="1" customWidth="1"/>
    <col min="15362" max="15364" width="9.140625" style="1"/>
    <col min="15365" max="15365" width="12.42578125" style="1" customWidth="1"/>
    <col min="15366" max="15366" width="17.85546875" style="1" customWidth="1"/>
    <col min="15367" max="15367" width="9.140625" style="1"/>
    <col min="15368" max="15368" width="1.5703125" style="1" customWidth="1"/>
    <col min="15369" max="15369" width="9.140625" style="1"/>
    <col min="15370" max="15370" width="38.7109375" style="1" customWidth="1"/>
    <col min="15371" max="15371" width="0.85546875" style="1" customWidth="1"/>
    <col min="15372" max="15616" width="9.140625" style="1"/>
    <col min="15617" max="15617" width="6.7109375" style="1" customWidth="1"/>
    <col min="15618" max="15620" width="9.140625" style="1"/>
    <col min="15621" max="15621" width="12.42578125" style="1" customWidth="1"/>
    <col min="15622" max="15622" width="17.85546875" style="1" customWidth="1"/>
    <col min="15623" max="15623" width="9.140625" style="1"/>
    <col min="15624" max="15624" width="1.5703125" style="1" customWidth="1"/>
    <col min="15625" max="15625" width="9.140625" style="1"/>
    <col min="15626" max="15626" width="38.7109375" style="1" customWidth="1"/>
    <col min="15627" max="15627" width="0.85546875" style="1" customWidth="1"/>
    <col min="15628" max="15872" width="9.140625" style="1"/>
    <col min="15873" max="15873" width="6.7109375" style="1" customWidth="1"/>
    <col min="15874" max="15876" width="9.140625" style="1"/>
    <col min="15877" max="15877" width="12.42578125" style="1" customWidth="1"/>
    <col min="15878" max="15878" width="17.85546875" style="1" customWidth="1"/>
    <col min="15879" max="15879" width="9.140625" style="1"/>
    <col min="15880" max="15880" width="1.5703125" style="1" customWidth="1"/>
    <col min="15881" max="15881" width="9.140625" style="1"/>
    <col min="15882" max="15882" width="38.7109375" style="1" customWidth="1"/>
    <col min="15883" max="15883" width="0.85546875" style="1" customWidth="1"/>
    <col min="15884" max="16128" width="9.140625" style="1"/>
    <col min="16129" max="16129" width="6.7109375" style="1" customWidth="1"/>
    <col min="16130" max="16132" width="9.140625" style="1"/>
    <col min="16133" max="16133" width="12.42578125" style="1" customWidth="1"/>
    <col min="16134" max="16134" width="17.85546875" style="1" customWidth="1"/>
    <col min="16135" max="16135" width="9.140625" style="1"/>
    <col min="16136" max="16136" width="1.5703125" style="1" customWidth="1"/>
    <col min="16137" max="16137" width="9.140625" style="1"/>
    <col min="16138" max="16138" width="38.7109375" style="1" customWidth="1"/>
    <col min="16139" max="16139" width="0.85546875" style="1" customWidth="1"/>
    <col min="16140" max="16384" width="9.140625" style="1"/>
  </cols>
  <sheetData>
    <row r="1" spans="1:11">
      <c r="A1" s="90" t="s">
        <v>628</v>
      </c>
    </row>
    <row r="3" spans="1:11" s="96" customFormat="1" ht="15">
      <c r="A3" s="91" t="s">
        <v>629</v>
      </c>
      <c r="B3" s="92" t="s">
        <v>630</v>
      </c>
    </row>
    <row r="4" spans="1:11" s="96" customFormat="1" ht="15">
      <c r="A4" s="92"/>
      <c r="B4" s="92"/>
    </row>
    <row r="5" spans="1:11" s="96" customFormat="1" ht="15.75">
      <c r="A5" s="656" t="s">
        <v>631</v>
      </c>
      <c r="B5" s="656"/>
      <c r="C5" s="656"/>
      <c r="D5" s="657"/>
      <c r="E5" s="208" t="s">
        <v>632</v>
      </c>
      <c r="F5" s="208" t="s">
        <v>633</v>
      </c>
      <c r="H5" s="517" t="s">
        <v>17</v>
      </c>
      <c r="I5" s="518"/>
      <c r="J5" s="518"/>
      <c r="K5" s="519"/>
    </row>
    <row r="6" spans="1:11" s="96" customFormat="1" ht="15.75" customHeight="1">
      <c r="A6" s="656"/>
      <c r="B6" s="656"/>
      <c r="C6" s="656"/>
      <c r="D6" s="657"/>
      <c r="E6" s="179">
        <v>0.01</v>
      </c>
      <c r="F6" s="179">
        <v>1.4999999999999999E-2</v>
      </c>
      <c r="H6" s="78"/>
      <c r="I6" s="84"/>
      <c r="J6" s="84"/>
      <c r="K6" s="85"/>
    </row>
    <row r="7" spans="1:11" s="96" customFormat="1" ht="15.75" customHeight="1">
      <c r="A7" s="92"/>
      <c r="B7" s="92"/>
      <c r="C7" s="92"/>
      <c r="D7" s="92"/>
      <c r="H7" s="80"/>
      <c r="I7" s="8"/>
      <c r="J7" s="86" t="s">
        <v>19</v>
      </c>
      <c r="K7" s="87"/>
    </row>
    <row r="8" spans="1:11" s="96" customFormat="1" ht="15" customHeight="1">
      <c r="A8" s="1"/>
      <c r="B8" s="1"/>
      <c r="C8" s="1"/>
      <c r="D8" s="1"/>
      <c r="E8" s="1"/>
      <c r="F8" s="1"/>
      <c r="H8" s="80"/>
      <c r="I8" s="32"/>
      <c r="J8" s="86" t="s">
        <v>21</v>
      </c>
      <c r="K8" s="87"/>
    </row>
    <row r="9" spans="1:11" s="96" customFormat="1" ht="15">
      <c r="A9" s="1"/>
      <c r="B9" s="1"/>
      <c r="C9" s="1"/>
      <c r="D9" s="1"/>
      <c r="E9" s="1"/>
      <c r="F9" s="1"/>
      <c r="H9" s="80"/>
      <c r="I9" s="33"/>
      <c r="J9" s="86" t="s">
        <v>23</v>
      </c>
      <c r="K9" s="87"/>
    </row>
    <row r="10" spans="1:11" s="96" customFormat="1" ht="15">
      <c r="A10" s="1"/>
      <c r="B10" s="1"/>
      <c r="C10" s="1"/>
      <c r="D10" s="1"/>
      <c r="E10" s="1"/>
      <c r="F10" s="1"/>
      <c r="H10" s="81"/>
      <c r="I10" s="88"/>
      <c r="J10" s="88"/>
      <c r="K10" s="89"/>
    </row>
    <row r="11" spans="1:11" s="96" customFormat="1" ht="15">
      <c r="A11" s="1"/>
      <c r="B11" s="1"/>
      <c r="C11" s="1"/>
      <c r="D11" s="1"/>
      <c r="E11" s="1"/>
      <c r="F11" s="1"/>
    </row>
  </sheetData>
  <sheetProtection algorithmName="SHA-512" hashValue="z1goomyBIY8dtaBb+RT5f+iWo1ef0T4dDd8rDuM/7XXHgsv1ec8OhHzSWyCTzNmbMgRjPnJUIfY62PjoEIq2dA==" saltValue="4Z8IbO5qKDG9wW0abY7RnQ==" spinCount="100000" sheet="1" objects="1" scenarios="1"/>
  <mergeCells count="2">
    <mergeCell ref="H5:K5"/>
    <mergeCell ref="A5:D6"/>
  </mergeCells>
  <pageMargins left="0.511811024" right="0.511811024" top="0.78740157499999996" bottom="0.78740157499999996" header="0.31496062000000002" footer="0.31496062000000002"/>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22">
    <tabColor theme="6" tint="0.39994506668294322"/>
    <pageSetUpPr fitToPage="1"/>
  </sheetPr>
  <dimension ref="A1:N385"/>
  <sheetViews>
    <sheetView workbookViewId="0">
      <selection activeCell="G12" sqref="G12"/>
    </sheetView>
  </sheetViews>
  <sheetFormatPr defaultColWidth="11.42578125" defaultRowHeight="15"/>
  <cols>
    <col min="1" max="1" width="5.5703125" style="96" customWidth="1"/>
    <col min="2" max="2" width="2.7109375" style="96" customWidth="1"/>
    <col min="3" max="3" width="3.5703125" style="96" customWidth="1"/>
    <col min="4" max="4" width="21" style="96" customWidth="1"/>
    <col min="5" max="5" width="19" style="96" customWidth="1"/>
    <col min="6" max="7" width="26.7109375" style="96" customWidth="1"/>
    <col min="8" max="9" width="26.85546875" style="96" customWidth="1"/>
    <col min="10" max="10" width="17.5703125" style="96" customWidth="1"/>
    <col min="11" max="11" width="4.42578125" style="96" customWidth="1"/>
    <col min="12" max="12" width="11.42578125" style="96" customWidth="1"/>
    <col min="13" max="13" width="42.5703125" style="96" customWidth="1"/>
    <col min="14" max="14" width="11.85546875" style="96" customWidth="1"/>
    <col min="15" max="256" width="11.42578125" style="96"/>
    <col min="257" max="257" width="5.5703125" style="96" customWidth="1"/>
    <col min="258" max="258" width="2.7109375" style="96" customWidth="1"/>
    <col min="259" max="259" width="3.5703125" style="96" customWidth="1"/>
    <col min="260" max="260" width="21" style="96" customWidth="1"/>
    <col min="261" max="261" width="19" style="96" customWidth="1"/>
    <col min="262" max="263" width="26.7109375" style="96" customWidth="1"/>
    <col min="264" max="265" width="26.85546875" style="96" customWidth="1"/>
    <col min="266" max="266" width="17.5703125" style="96" customWidth="1"/>
    <col min="267" max="267" width="4.42578125" style="96" customWidth="1"/>
    <col min="268" max="268" width="11.42578125" style="96"/>
    <col min="269" max="269" width="42.5703125" style="96" customWidth="1"/>
    <col min="270" max="270" width="11.85546875" style="96" customWidth="1"/>
    <col min="271" max="512" width="11.42578125" style="96"/>
    <col min="513" max="513" width="5.5703125" style="96" customWidth="1"/>
    <col min="514" max="514" width="2.7109375" style="96" customWidth="1"/>
    <col min="515" max="515" width="3.5703125" style="96" customWidth="1"/>
    <col min="516" max="516" width="21" style="96" customWidth="1"/>
    <col min="517" max="517" width="19" style="96" customWidth="1"/>
    <col min="518" max="519" width="26.7109375" style="96" customWidth="1"/>
    <col min="520" max="521" width="26.85546875" style="96" customWidth="1"/>
    <col min="522" max="522" width="17.5703125" style="96" customWidth="1"/>
    <col min="523" max="523" width="4.42578125" style="96" customWidth="1"/>
    <col min="524" max="524" width="11.42578125" style="96"/>
    <col min="525" max="525" width="42.5703125" style="96" customWidth="1"/>
    <col min="526" max="526" width="11.85546875" style="96" customWidth="1"/>
    <col min="527" max="768" width="11.42578125" style="96"/>
    <col min="769" max="769" width="5.5703125" style="96" customWidth="1"/>
    <col min="770" max="770" width="2.7109375" style="96" customWidth="1"/>
    <col min="771" max="771" width="3.5703125" style="96" customWidth="1"/>
    <col min="772" max="772" width="21" style="96" customWidth="1"/>
    <col min="773" max="773" width="19" style="96" customWidth="1"/>
    <col min="774" max="775" width="26.7109375" style="96" customWidth="1"/>
    <col min="776" max="777" width="26.85546875" style="96" customWidth="1"/>
    <col min="778" max="778" width="17.5703125" style="96" customWidth="1"/>
    <col min="779" max="779" width="4.42578125" style="96" customWidth="1"/>
    <col min="780" max="780" width="11.42578125" style="96"/>
    <col min="781" max="781" width="42.5703125" style="96" customWidth="1"/>
    <col min="782" max="782" width="11.85546875" style="96" customWidth="1"/>
    <col min="783" max="1024" width="11.42578125" style="96"/>
    <col min="1025" max="1025" width="5.5703125" style="96" customWidth="1"/>
    <col min="1026" max="1026" width="2.7109375" style="96" customWidth="1"/>
    <col min="1027" max="1027" width="3.5703125" style="96" customWidth="1"/>
    <col min="1028" max="1028" width="21" style="96" customWidth="1"/>
    <col min="1029" max="1029" width="19" style="96" customWidth="1"/>
    <col min="1030" max="1031" width="26.7109375" style="96" customWidth="1"/>
    <col min="1032" max="1033" width="26.85546875" style="96" customWidth="1"/>
    <col min="1034" max="1034" width="17.5703125" style="96" customWidth="1"/>
    <col min="1035" max="1035" width="4.42578125" style="96" customWidth="1"/>
    <col min="1036" max="1036" width="11.42578125" style="96"/>
    <col min="1037" max="1037" width="42.5703125" style="96" customWidth="1"/>
    <col min="1038" max="1038" width="11.85546875" style="96" customWidth="1"/>
    <col min="1039" max="1280" width="11.42578125" style="96"/>
    <col min="1281" max="1281" width="5.5703125" style="96" customWidth="1"/>
    <col min="1282" max="1282" width="2.7109375" style="96" customWidth="1"/>
    <col min="1283" max="1283" width="3.5703125" style="96" customWidth="1"/>
    <col min="1284" max="1284" width="21" style="96" customWidth="1"/>
    <col min="1285" max="1285" width="19" style="96" customWidth="1"/>
    <col min="1286" max="1287" width="26.7109375" style="96" customWidth="1"/>
    <col min="1288" max="1289" width="26.85546875" style="96" customWidth="1"/>
    <col min="1290" max="1290" width="17.5703125" style="96" customWidth="1"/>
    <col min="1291" max="1291" width="4.42578125" style="96" customWidth="1"/>
    <col min="1292" max="1292" width="11.42578125" style="96"/>
    <col min="1293" max="1293" width="42.5703125" style="96" customWidth="1"/>
    <col min="1294" max="1294" width="11.85546875" style="96" customWidth="1"/>
    <col min="1295" max="1536" width="11.42578125" style="96"/>
    <col min="1537" max="1537" width="5.5703125" style="96" customWidth="1"/>
    <col min="1538" max="1538" width="2.7109375" style="96" customWidth="1"/>
    <col min="1539" max="1539" width="3.5703125" style="96" customWidth="1"/>
    <col min="1540" max="1540" width="21" style="96" customWidth="1"/>
    <col min="1541" max="1541" width="19" style="96" customWidth="1"/>
    <col min="1542" max="1543" width="26.7109375" style="96" customWidth="1"/>
    <col min="1544" max="1545" width="26.85546875" style="96" customWidth="1"/>
    <col min="1546" max="1546" width="17.5703125" style="96" customWidth="1"/>
    <col min="1547" max="1547" width="4.42578125" style="96" customWidth="1"/>
    <col min="1548" max="1548" width="11.42578125" style="96"/>
    <col min="1549" max="1549" width="42.5703125" style="96" customWidth="1"/>
    <col min="1550" max="1550" width="11.85546875" style="96" customWidth="1"/>
    <col min="1551" max="1792" width="11.42578125" style="96"/>
    <col min="1793" max="1793" width="5.5703125" style="96" customWidth="1"/>
    <col min="1794" max="1794" width="2.7109375" style="96" customWidth="1"/>
    <col min="1795" max="1795" width="3.5703125" style="96" customWidth="1"/>
    <col min="1796" max="1796" width="21" style="96" customWidth="1"/>
    <col min="1797" max="1797" width="19" style="96" customWidth="1"/>
    <col min="1798" max="1799" width="26.7109375" style="96" customWidth="1"/>
    <col min="1800" max="1801" width="26.85546875" style="96" customWidth="1"/>
    <col min="1802" max="1802" width="17.5703125" style="96" customWidth="1"/>
    <col min="1803" max="1803" width="4.42578125" style="96" customWidth="1"/>
    <col min="1804" max="1804" width="11.42578125" style="96"/>
    <col min="1805" max="1805" width="42.5703125" style="96" customWidth="1"/>
    <col min="1806" max="1806" width="11.85546875" style="96" customWidth="1"/>
    <col min="1807" max="2048" width="11.42578125" style="96"/>
    <col min="2049" max="2049" width="5.5703125" style="96" customWidth="1"/>
    <col min="2050" max="2050" width="2.7109375" style="96" customWidth="1"/>
    <col min="2051" max="2051" width="3.5703125" style="96" customWidth="1"/>
    <col min="2052" max="2052" width="21" style="96" customWidth="1"/>
    <col min="2053" max="2053" width="19" style="96" customWidth="1"/>
    <col min="2054" max="2055" width="26.7109375" style="96" customWidth="1"/>
    <col min="2056" max="2057" width="26.85546875" style="96" customWidth="1"/>
    <col min="2058" max="2058" width="17.5703125" style="96" customWidth="1"/>
    <col min="2059" max="2059" width="4.42578125" style="96" customWidth="1"/>
    <col min="2060" max="2060" width="11.42578125" style="96"/>
    <col min="2061" max="2061" width="42.5703125" style="96" customWidth="1"/>
    <col min="2062" max="2062" width="11.85546875" style="96" customWidth="1"/>
    <col min="2063" max="2304" width="11.42578125" style="96"/>
    <col min="2305" max="2305" width="5.5703125" style="96" customWidth="1"/>
    <col min="2306" max="2306" width="2.7109375" style="96" customWidth="1"/>
    <col min="2307" max="2307" width="3.5703125" style="96" customWidth="1"/>
    <col min="2308" max="2308" width="21" style="96" customWidth="1"/>
    <col min="2309" max="2309" width="19" style="96" customWidth="1"/>
    <col min="2310" max="2311" width="26.7109375" style="96" customWidth="1"/>
    <col min="2312" max="2313" width="26.85546875" style="96" customWidth="1"/>
    <col min="2314" max="2314" width="17.5703125" style="96" customWidth="1"/>
    <col min="2315" max="2315" width="4.42578125" style="96" customWidth="1"/>
    <col min="2316" max="2316" width="11.42578125" style="96"/>
    <col min="2317" max="2317" width="42.5703125" style="96" customWidth="1"/>
    <col min="2318" max="2318" width="11.85546875" style="96" customWidth="1"/>
    <col min="2319" max="2560" width="11.42578125" style="96"/>
    <col min="2561" max="2561" width="5.5703125" style="96" customWidth="1"/>
    <col min="2562" max="2562" width="2.7109375" style="96" customWidth="1"/>
    <col min="2563" max="2563" width="3.5703125" style="96" customWidth="1"/>
    <col min="2564" max="2564" width="21" style="96" customWidth="1"/>
    <col min="2565" max="2565" width="19" style="96" customWidth="1"/>
    <col min="2566" max="2567" width="26.7109375" style="96" customWidth="1"/>
    <col min="2568" max="2569" width="26.85546875" style="96" customWidth="1"/>
    <col min="2570" max="2570" width="17.5703125" style="96" customWidth="1"/>
    <col min="2571" max="2571" width="4.42578125" style="96" customWidth="1"/>
    <col min="2572" max="2572" width="11.42578125" style="96"/>
    <col min="2573" max="2573" width="42.5703125" style="96" customWidth="1"/>
    <col min="2574" max="2574" width="11.85546875" style="96" customWidth="1"/>
    <col min="2575" max="2816" width="11.42578125" style="96"/>
    <col min="2817" max="2817" width="5.5703125" style="96" customWidth="1"/>
    <col min="2818" max="2818" width="2.7109375" style="96" customWidth="1"/>
    <col min="2819" max="2819" width="3.5703125" style="96" customWidth="1"/>
    <col min="2820" max="2820" width="21" style="96" customWidth="1"/>
    <col min="2821" max="2821" width="19" style="96" customWidth="1"/>
    <col min="2822" max="2823" width="26.7109375" style="96" customWidth="1"/>
    <col min="2824" max="2825" width="26.85546875" style="96" customWidth="1"/>
    <col min="2826" max="2826" width="17.5703125" style="96" customWidth="1"/>
    <col min="2827" max="2827" width="4.42578125" style="96" customWidth="1"/>
    <col min="2828" max="2828" width="11.42578125" style="96"/>
    <col min="2829" max="2829" width="42.5703125" style="96" customWidth="1"/>
    <col min="2830" max="2830" width="11.85546875" style="96" customWidth="1"/>
    <col min="2831" max="3072" width="11.42578125" style="96"/>
    <col min="3073" max="3073" width="5.5703125" style="96" customWidth="1"/>
    <col min="3074" max="3074" width="2.7109375" style="96" customWidth="1"/>
    <col min="3075" max="3075" width="3.5703125" style="96" customWidth="1"/>
    <col min="3076" max="3076" width="21" style="96" customWidth="1"/>
    <col min="3077" max="3077" width="19" style="96" customWidth="1"/>
    <col min="3078" max="3079" width="26.7109375" style="96" customWidth="1"/>
    <col min="3080" max="3081" width="26.85546875" style="96" customWidth="1"/>
    <col min="3082" max="3082" width="17.5703125" style="96" customWidth="1"/>
    <col min="3083" max="3083" width="4.42578125" style="96" customWidth="1"/>
    <col min="3084" max="3084" width="11.42578125" style="96"/>
    <col min="3085" max="3085" width="42.5703125" style="96" customWidth="1"/>
    <col min="3086" max="3086" width="11.85546875" style="96" customWidth="1"/>
    <col min="3087" max="3328" width="11.42578125" style="96"/>
    <col min="3329" max="3329" width="5.5703125" style="96" customWidth="1"/>
    <col min="3330" max="3330" width="2.7109375" style="96" customWidth="1"/>
    <col min="3331" max="3331" width="3.5703125" style="96" customWidth="1"/>
    <col min="3332" max="3332" width="21" style="96" customWidth="1"/>
    <col min="3333" max="3333" width="19" style="96" customWidth="1"/>
    <col min="3334" max="3335" width="26.7109375" style="96" customWidth="1"/>
    <col min="3336" max="3337" width="26.85546875" style="96" customWidth="1"/>
    <col min="3338" max="3338" width="17.5703125" style="96" customWidth="1"/>
    <col min="3339" max="3339" width="4.42578125" style="96" customWidth="1"/>
    <col min="3340" max="3340" width="11.42578125" style="96"/>
    <col min="3341" max="3341" width="42.5703125" style="96" customWidth="1"/>
    <col min="3342" max="3342" width="11.85546875" style="96" customWidth="1"/>
    <col min="3343" max="3584" width="11.42578125" style="96"/>
    <col min="3585" max="3585" width="5.5703125" style="96" customWidth="1"/>
    <col min="3586" max="3586" width="2.7109375" style="96" customWidth="1"/>
    <col min="3587" max="3587" width="3.5703125" style="96" customWidth="1"/>
    <col min="3588" max="3588" width="21" style="96" customWidth="1"/>
    <col min="3589" max="3589" width="19" style="96" customWidth="1"/>
    <col min="3590" max="3591" width="26.7109375" style="96" customWidth="1"/>
    <col min="3592" max="3593" width="26.85546875" style="96" customWidth="1"/>
    <col min="3594" max="3594" width="17.5703125" style="96" customWidth="1"/>
    <col min="3595" max="3595" width="4.42578125" style="96" customWidth="1"/>
    <col min="3596" max="3596" width="11.42578125" style="96"/>
    <col min="3597" max="3597" width="42.5703125" style="96" customWidth="1"/>
    <col min="3598" max="3598" width="11.85546875" style="96" customWidth="1"/>
    <col min="3599" max="3840" width="11.42578125" style="96"/>
    <col min="3841" max="3841" width="5.5703125" style="96" customWidth="1"/>
    <col min="3842" max="3842" width="2.7109375" style="96" customWidth="1"/>
    <col min="3843" max="3843" width="3.5703125" style="96" customWidth="1"/>
    <col min="3844" max="3844" width="21" style="96" customWidth="1"/>
    <col min="3845" max="3845" width="19" style="96" customWidth="1"/>
    <col min="3846" max="3847" width="26.7109375" style="96" customWidth="1"/>
    <col min="3848" max="3849" width="26.85546875" style="96" customWidth="1"/>
    <col min="3850" max="3850" width="17.5703125" style="96" customWidth="1"/>
    <col min="3851" max="3851" width="4.42578125" style="96" customWidth="1"/>
    <col min="3852" max="3852" width="11.42578125" style="96"/>
    <col min="3853" max="3853" width="42.5703125" style="96" customWidth="1"/>
    <col min="3854" max="3854" width="11.85546875" style="96" customWidth="1"/>
    <col min="3855" max="4096" width="11.42578125" style="96"/>
    <col min="4097" max="4097" width="5.5703125" style="96" customWidth="1"/>
    <col min="4098" max="4098" width="2.7109375" style="96" customWidth="1"/>
    <col min="4099" max="4099" width="3.5703125" style="96" customWidth="1"/>
    <col min="4100" max="4100" width="21" style="96" customWidth="1"/>
    <col min="4101" max="4101" width="19" style="96" customWidth="1"/>
    <col min="4102" max="4103" width="26.7109375" style="96" customWidth="1"/>
    <col min="4104" max="4105" width="26.85546875" style="96" customWidth="1"/>
    <col min="4106" max="4106" width="17.5703125" style="96" customWidth="1"/>
    <col min="4107" max="4107" width="4.42578125" style="96" customWidth="1"/>
    <col min="4108" max="4108" width="11.42578125" style="96"/>
    <col min="4109" max="4109" width="42.5703125" style="96" customWidth="1"/>
    <col min="4110" max="4110" width="11.85546875" style="96" customWidth="1"/>
    <col min="4111" max="4352" width="11.42578125" style="96"/>
    <col min="4353" max="4353" width="5.5703125" style="96" customWidth="1"/>
    <col min="4354" max="4354" width="2.7109375" style="96" customWidth="1"/>
    <col min="4355" max="4355" width="3.5703125" style="96" customWidth="1"/>
    <col min="4356" max="4356" width="21" style="96" customWidth="1"/>
    <col min="4357" max="4357" width="19" style="96" customWidth="1"/>
    <col min="4358" max="4359" width="26.7109375" style="96" customWidth="1"/>
    <col min="4360" max="4361" width="26.85546875" style="96" customWidth="1"/>
    <col min="4362" max="4362" width="17.5703125" style="96" customWidth="1"/>
    <col min="4363" max="4363" width="4.42578125" style="96" customWidth="1"/>
    <col min="4364" max="4364" width="11.42578125" style="96"/>
    <col min="4365" max="4365" width="42.5703125" style="96" customWidth="1"/>
    <col min="4366" max="4366" width="11.85546875" style="96" customWidth="1"/>
    <col min="4367" max="4608" width="11.42578125" style="96"/>
    <col min="4609" max="4609" width="5.5703125" style="96" customWidth="1"/>
    <col min="4610" max="4610" width="2.7109375" style="96" customWidth="1"/>
    <col min="4611" max="4611" width="3.5703125" style="96" customWidth="1"/>
    <col min="4612" max="4612" width="21" style="96" customWidth="1"/>
    <col min="4613" max="4613" width="19" style="96" customWidth="1"/>
    <col min="4614" max="4615" width="26.7109375" style="96" customWidth="1"/>
    <col min="4616" max="4617" width="26.85546875" style="96" customWidth="1"/>
    <col min="4618" max="4618" width="17.5703125" style="96" customWidth="1"/>
    <col min="4619" max="4619" width="4.42578125" style="96" customWidth="1"/>
    <col min="4620" max="4620" width="11.42578125" style="96"/>
    <col min="4621" max="4621" width="42.5703125" style="96" customWidth="1"/>
    <col min="4622" max="4622" width="11.85546875" style="96" customWidth="1"/>
    <col min="4623" max="4864" width="11.42578125" style="96"/>
    <col min="4865" max="4865" width="5.5703125" style="96" customWidth="1"/>
    <col min="4866" max="4866" width="2.7109375" style="96" customWidth="1"/>
    <col min="4867" max="4867" width="3.5703125" style="96" customWidth="1"/>
    <col min="4868" max="4868" width="21" style="96" customWidth="1"/>
    <col min="4869" max="4869" width="19" style="96" customWidth="1"/>
    <col min="4870" max="4871" width="26.7109375" style="96" customWidth="1"/>
    <col min="4872" max="4873" width="26.85546875" style="96" customWidth="1"/>
    <col min="4874" max="4874" width="17.5703125" style="96" customWidth="1"/>
    <col min="4875" max="4875" width="4.42578125" style="96" customWidth="1"/>
    <col min="4876" max="4876" width="11.42578125" style="96"/>
    <col min="4877" max="4877" width="42.5703125" style="96" customWidth="1"/>
    <col min="4878" max="4878" width="11.85546875" style="96" customWidth="1"/>
    <col min="4879" max="5120" width="11.42578125" style="96"/>
    <col min="5121" max="5121" width="5.5703125" style="96" customWidth="1"/>
    <col min="5122" max="5122" width="2.7109375" style="96" customWidth="1"/>
    <col min="5123" max="5123" width="3.5703125" style="96" customWidth="1"/>
    <col min="5124" max="5124" width="21" style="96" customWidth="1"/>
    <col min="5125" max="5125" width="19" style="96" customWidth="1"/>
    <col min="5126" max="5127" width="26.7109375" style="96" customWidth="1"/>
    <col min="5128" max="5129" width="26.85546875" style="96" customWidth="1"/>
    <col min="5130" max="5130" width="17.5703125" style="96" customWidth="1"/>
    <col min="5131" max="5131" width="4.42578125" style="96" customWidth="1"/>
    <col min="5132" max="5132" width="11.42578125" style="96"/>
    <col min="5133" max="5133" width="42.5703125" style="96" customWidth="1"/>
    <col min="5134" max="5134" width="11.85546875" style="96" customWidth="1"/>
    <col min="5135" max="5376" width="11.42578125" style="96"/>
    <col min="5377" max="5377" width="5.5703125" style="96" customWidth="1"/>
    <col min="5378" max="5378" width="2.7109375" style="96" customWidth="1"/>
    <col min="5379" max="5379" width="3.5703125" style="96" customWidth="1"/>
    <col min="5380" max="5380" width="21" style="96" customWidth="1"/>
    <col min="5381" max="5381" width="19" style="96" customWidth="1"/>
    <col min="5382" max="5383" width="26.7109375" style="96" customWidth="1"/>
    <col min="5384" max="5385" width="26.85546875" style="96" customWidth="1"/>
    <col min="5386" max="5386" width="17.5703125" style="96" customWidth="1"/>
    <col min="5387" max="5387" width="4.42578125" style="96" customWidth="1"/>
    <col min="5388" max="5388" width="11.42578125" style="96"/>
    <col min="5389" max="5389" width="42.5703125" style="96" customWidth="1"/>
    <col min="5390" max="5390" width="11.85546875" style="96" customWidth="1"/>
    <col min="5391" max="5632" width="11.42578125" style="96"/>
    <col min="5633" max="5633" width="5.5703125" style="96" customWidth="1"/>
    <col min="5634" max="5634" width="2.7109375" style="96" customWidth="1"/>
    <col min="5635" max="5635" width="3.5703125" style="96" customWidth="1"/>
    <col min="5636" max="5636" width="21" style="96" customWidth="1"/>
    <col min="5637" max="5637" width="19" style="96" customWidth="1"/>
    <col min="5638" max="5639" width="26.7109375" style="96" customWidth="1"/>
    <col min="5640" max="5641" width="26.85546875" style="96" customWidth="1"/>
    <col min="5642" max="5642" width="17.5703125" style="96" customWidth="1"/>
    <col min="5643" max="5643" width="4.42578125" style="96" customWidth="1"/>
    <col min="5644" max="5644" width="11.42578125" style="96"/>
    <col min="5645" max="5645" width="42.5703125" style="96" customWidth="1"/>
    <col min="5646" max="5646" width="11.85546875" style="96" customWidth="1"/>
    <col min="5647" max="5888" width="11.42578125" style="96"/>
    <col min="5889" max="5889" width="5.5703125" style="96" customWidth="1"/>
    <col min="5890" max="5890" width="2.7109375" style="96" customWidth="1"/>
    <col min="5891" max="5891" width="3.5703125" style="96" customWidth="1"/>
    <col min="5892" max="5892" width="21" style="96" customWidth="1"/>
    <col min="5893" max="5893" width="19" style="96" customWidth="1"/>
    <col min="5894" max="5895" width="26.7109375" style="96" customWidth="1"/>
    <col min="5896" max="5897" width="26.85546875" style="96" customWidth="1"/>
    <col min="5898" max="5898" width="17.5703125" style="96" customWidth="1"/>
    <col min="5899" max="5899" width="4.42578125" style="96" customWidth="1"/>
    <col min="5900" max="5900" width="11.42578125" style="96"/>
    <col min="5901" max="5901" width="42.5703125" style="96" customWidth="1"/>
    <col min="5902" max="5902" width="11.85546875" style="96" customWidth="1"/>
    <col min="5903" max="6144" width="11.42578125" style="96"/>
    <col min="6145" max="6145" width="5.5703125" style="96" customWidth="1"/>
    <col min="6146" max="6146" width="2.7109375" style="96" customWidth="1"/>
    <col min="6147" max="6147" width="3.5703125" style="96" customWidth="1"/>
    <col min="6148" max="6148" width="21" style="96" customWidth="1"/>
    <col min="6149" max="6149" width="19" style="96" customWidth="1"/>
    <col min="6150" max="6151" width="26.7109375" style="96" customWidth="1"/>
    <col min="6152" max="6153" width="26.85546875" style="96" customWidth="1"/>
    <col min="6154" max="6154" width="17.5703125" style="96" customWidth="1"/>
    <col min="6155" max="6155" width="4.42578125" style="96" customWidth="1"/>
    <col min="6156" max="6156" width="11.42578125" style="96"/>
    <col min="6157" max="6157" width="42.5703125" style="96" customWidth="1"/>
    <col min="6158" max="6158" width="11.85546875" style="96" customWidth="1"/>
    <col min="6159" max="6400" width="11.42578125" style="96"/>
    <col min="6401" max="6401" width="5.5703125" style="96" customWidth="1"/>
    <col min="6402" max="6402" width="2.7109375" style="96" customWidth="1"/>
    <col min="6403" max="6403" width="3.5703125" style="96" customWidth="1"/>
    <col min="6404" max="6404" width="21" style="96" customWidth="1"/>
    <col min="6405" max="6405" width="19" style="96" customWidth="1"/>
    <col min="6406" max="6407" width="26.7109375" style="96" customWidth="1"/>
    <col min="6408" max="6409" width="26.85546875" style="96" customWidth="1"/>
    <col min="6410" max="6410" width="17.5703125" style="96" customWidth="1"/>
    <col min="6411" max="6411" width="4.42578125" style="96" customWidth="1"/>
    <col min="6412" max="6412" width="11.42578125" style="96"/>
    <col min="6413" max="6413" width="42.5703125" style="96" customWidth="1"/>
    <col min="6414" max="6414" width="11.85546875" style="96" customWidth="1"/>
    <col min="6415" max="6656" width="11.42578125" style="96"/>
    <col min="6657" max="6657" width="5.5703125" style="96" customWidth="1"/>
    <col min="6658" max="6658" width="2.7109375" style="96" customWidth="1"/>
    <col min="6659" max="6659" width="3.5703125" style="96" customWidth="1"/>
    <col min="6660" max="6660" width="21" style="96" customWidth="1"/>
    <col min="6661" max="6661" width="19" style="96" customWidth="1"/>
    <col min="6662" max="6663" width="26.7109375" style="96" customWidth="1"/>
    <col min="6664" max="6665" width="26.85546875" style="96" customWidth="1"/>
    <col min="6666" max="6666" width="17.5703125" style="96" customWidth="1"/>
    <col min="6667" max="6667" width="4.42578125" style="96" customWidth="1"/>
    <col min="6668" max="6668" width="11.42578125" style="96"/>
    <col min="6669" max="6669" width="42.5703125" style="96" customWidth="1"/>
    <col min="6670" max="6670" width="11.85546875" style="96" customWidth="1"/>
    <col min="6671" max="6912" width="11.42578125" style="96"/>
    <col min="6913" max="6913" width="5.5703125" style="96" customWidth="1"/>
    <col min="6914" max="6914" width="2.7109375" style="96" customWidth="1"/>
    <col min="6915" max="6915" width="3.5703125" style="96" customWidth="1"/>
    <col min="6916" max="6916" width="21" style="96" customWidth="1"/>
    <col min="6917" max="6917" width="19" style="96" customWidth="1"/>
    <col min="6918" max="6919" width="26.7109375" style="96" customWidth="1"/>
    <col min="6920" max="6921" width="26.85546875" style="96" customWidth="1"/>
    <col min="6922" max="6922" width="17.5703125" style="96" customWidth="1"/>
    <col min="6923" max="6923" width="4.42578125" style="96" customWidth="1"/>
    <col min="6924" max="6924" width="11.42578125" style="96"/>
    <col min="6925" max="6925" width="42.5703125" style="96" customWidth="1"/>
    <col min="6926" max="6926" width="11.85546875" style="96" customWidth="1"/>
    <col min="6927" max="7168" width="11.42578125" style="96"/>
    <col min="7169" max="7169" width="5.5703125" style="96" customWidth="1"/>
    <col min="7170" max="7170" width="2.7109375" style="96" customWidth="1"/>
    <col min="7171" max="7171" width="3.5703125" style="96" customWidth="1"/>
    <col min="7172" max="7172" width="21" style="96" customWidth="1"/>
    <col min="7173" max="7173" width="19" style="96" customWidth="1"/>
    <col min="7174" max="7175" width="26.7109375" style="96" customWidth="1"/>
    <col min="7176" max="7177" width="26.85546875" style="96" customWidth="1"/>
    <col min="7178" max="7178" width="17.5703125" style="96" customWidth="1"/>
    <col min="7179" max="7179" width="4.42578125" style="96" customWidth="1"/>
    <col min="7180" max="7180" width="11.42578125" style="96"/>
    <col min="7181" max="7181" width="42.5703125" style="96" customWidth="1"/>
    <col min="7182" max="7182" width="11.85546875" style="96" customWidth="1"/>
    <col min="7183" max="7424" width="11.42578125" style="96"/>
    <col min="7425" max="7425" width="5.5703125" style="96" customWidth="1"/>
    <col min="7426" max="7426" width="2.7109375" style="96" customWidth="1"/>
    <col min="7427" max="7427" width="3.5703125" style="96" customWidth="1"/>
    <col min="7428" max="7428" width="21" style="96" customWidth="1"/>
    <col min="7429" max="7429" width="19" style="96" customWidth="1"/>
    <col min="7430" max="7431" width="26.7109375" style="96" customWidth="1"/>
    <col min="7432" max="7433" width="26.85546875" style="96" customWidth="1"/>
    <col min="7434" max="7434" width="17.5703125" style="96" customWidth="1"/>
    <col min="7435" max="7435" width="4.42578125" style="96" customWidth="1"/>
    <col min="7436" max="7436" width="11.42578125" style="96"/>
    <col min="7437" max="7437" width="42.5703125" style="96" customWidth="1"/>
    <col min="7438" max="7438" width="11.85546875" style="96" customWidth="1"/>
    <col min="7439" max="7680" width="11.42578125" style="96"/>
    <col min="7681" max="7681" width="5.5703125" style="96" customWidth="1"/>
    <col min="7682" max="7682" width="2.7109375" style="96" customWidth="1"/>
    <col min="7683" max="7683" width="3.5703125" style="96" customWidth="1"/>
    <col min="7684" max="7684" width="21" style="96" customWidth="1"/>
    <col min="7685" max="7685" width="19" style="96" customWidth="1"/>
    <col min="7686" max="7687" width="26.7109375" style="96" customWidth="1"/>
    <col min="7688" max="7689" width="26.85546875" style="96" customWidth="1"/>
    <col min="7690" max="7690" width="17.5703125" style="96" customWidth="1"/>
    <col min="7691" max="7691" width="4.42578125" style="96" customWidth="1"/>
    <col min="7692" max="7692" width="11.42578125" style="96"/>
    <col min="7693" max="7693" width="42.5703125" style="96" customWidth="1"/>
    <col min="7694" max="7694" width="11.85546875" style="96" customWidth="1"/>
    <col min="7695" max="7936" width="11.42578125" style="96"/>
    <col min="7937" max="7937" width="5.5703125" style="96" customWidth="1"/>
    <col min="7938" max="7938" width="2.7109375" style="96" customWidth="1"/>
    <col min="7939" max="7939" width="3.5703125" style="96" customWidth="1"/>
    <col min="7940" max="7940" width="21" style="96" customWidth="1"/>
    <col min="7941" max="7941" width="19" style="96" customWidth="1"/>
    <col min="7942" max="7943" width="26.7109375" style="96" customWidth="1"/>
    <col min="7944" max="7945" width="26.85546875" style="96" customWidth="1"/>
    <col min="7946" max="7946" width="17.5703125" style="96" customWidth="1"/>
    <col min="7947" max="7947" width="4.42578125" style="96" customWidth="1"/>
    <col min="7948" max="7948" width="11.42578125" style="96"/>
    <col min="7949" max="7949" width="42.5703125" style="96" customWidth="1"/>
    <col min="7950" max="7950" width="11.85546875" style="96" customWidth="1"/>
    <col min="7951" max="8192" width="11.42578125" style="96"/>
    <col min="8193" max="8193" width="5.5703125" style="96" customWidth="1"/>
    <col min="8194" max="8194" width="2.7109375" style="96" customWidth="1"/>
    <col min="8195" max="8195" width="3.5703125" style="96" customWidth="1"/>
    <col min="8196" max="8196" width="21" style="96" customWidth="1"/>
    <col min="8197" max="8197" width="19" style="96" customWidth="1"/>
    <col min="8198" max="8199" width="26.7109375" style="96" customWidth="1"/>
    <col min="8200" max="8201" width="26.85546875" style="96" customWidth="1"/>
    <col min="8202" max="8202" width="17.5703125" style="96" customWidth="1"/>
    <col min="8203" max="8203" width="4.42578125" style="96" customWidth="1"/>
    <col min="8204" max="8204" width="11.42578125" style="96"/>
    <col min="8205" max="8205" width="42.5703125" style="96" customWidth="1"/>
    <col min="8206" max="8206" width="11.85546875" style="96" customWidth="1"/>
    <col min="8207" max="8448" width="11.42578125" style="96"/>
    <col min="8449" max="8449" width="5.5703125" style="96" customWidth="1"/>
    <col min="8450" max="8450" width="2.7109375" style="96" customWidth="1"/>
    <col min="8451" max="8451" width="3.5703125" style="96" customWidth="1"/>
    <col min="8452" max="8452" width="21" style="96" customWidth="1"/>
    <col min="8453" max="8453" width="19" style="96" customWidth="1"/>
    <col min="8454" max="8455" width="26.7109375" style="96" customWidth="1"/>
    <col min="8456" max="8457" width="26.85546875" style="96" customWidth="1"/>
    <col min="8458" max="8458" width="17.5703125" style="96" customWidth="1"/>
    <col min="8459" max="8459" width="4.42578125" style="96" customWidth="1"/>
    <col min="8460" max="8460" width="11.42578125" style="96"/>
    <col min="8461" max="8461" width="42.5703125" style="96" customWidth="1"/>
    <col min="8462" max="8462" width="11.85546875" style="96" customWidth="1"/>
    <col min="8463" max="8704" width="11.42578125" style="96"/>
    <col min="8705" max="8705" width="5.5703125" style="96" customWidth="1"/>
    <col min="8706" max="8706" width="2.7109375" style="96" customWidth="1"/>
    <col min="8707" max="8707" width="3.5703125" style="96" customWidth="1"/>
    <col min="8708" max="8708" width="21" style="96" customWidth="1"/>
    <col min="8709" max="8709" width="19" style="96" customWidth="1"/>
    <col min="8710" max="8711" width="26.7109375" style="96" customWidth="1"/>
    <col min="8712" max="8713" width="26.85546875" style="96" customWidth="1"/>
    <col min="8714" max="8714" width="17.5703125" style="96" customWidth="1"/>
    <col min="8715" max="8715" width="4.42578125" style="96" customWidth="1"/>
    <col min="8716" max="8716" width="11.42578125" style="96"/>
    <col min="8717" max="8717" width="42.5703125" style="96" customWidth="1"/>
    <col min="8718" max="8718" width="11.85546875" style="96" customWidth="1"/>
    <col min="8719" max="8960" width="11.42578125" style="96"/>
    <col min="8961" max="8961" width="5.5703125" style="96" customWidth="1"/>
    <col min="8962" max="8962" width="2.7109375" style="96" customWidth="1"/>
    <col min="8963" max="8963" width="3.5703125" style="96" customWidth="1"/>
    <col min="8964" max="8964" width="21" style="96" customWidth="1"/>
    <col min="8965" max="8965" width="19" style="96" customWidth="1"/>
    <col min="8966" max="8967" width="26.7109375" style="96" customWidth="1"/>
    <col min="8968" max="8969" width="26.85546875" style="96" customWidth="1"/>
    <col min="8970" max="8970" width="17.5703125" style="96" customWidth="1"/>
    <col min="8971" max="8971" width="4.42578125" style="96" customWidth="1"/>
    <col min="8972" max="8972" width="11.42578125" style="96"/>
    <col min="8973" max="8973" width="42.5703125" style="96" customWidth="1"/>
    <col min="8974" max="8974" width="11.85546875" style="96" customWidth="1"/>
    <col min="8975" max="9216" width="11.42578125" style="96"/>
    <col min="9217" max="9217" width="5.5703125" style="96" customWidth="1"/>
    <col min="9218" max="9218" width="2.7109375" style="96" customWidth="1"/>
    <col min="9219" max="9219" width="3.5703125" style="96" customWidth="1"/>
    <col min="9220" max="9220" width="21" style="96" customWidth="1"/>
    <col min="9221" max="9221" width="19" style="96" customWidth="1"/>
    <col min="9222" max="9223" width="26.7109375" style="96" customWidth="1"/>
    <col min="9224" max="9225" width="26.85546875" style="96" customWidth="1"/>
    <col min="9226" max="9226" width="17.5703125" style="96" customWidth="1"/>
    <col min="9227" max="9227" width="4.42578125" style="96" customWidth="1"/>
    <col min="9228" max="9228" width="11.42578125" style="96"/>
    <col min="9229" max="9229" width="42.5703125" style="96" customWidth="1"/>
    <col min="9230" max="9230" width="11.85546875" style="96" customWidth="1"/>
    <col min="9231" max="9472" width="11.42578125" style="96"/>
    <col min="9473" max="9473" width="5.5703125" style="96" customWidth="1"/>
    <col min="9474" max="9474" width="2.7109375" style="96" customWidth="1"/>
    <col min="9475" max="9475" width="3.5703125" style="96" customWidth="1"/>
    <col min="9476" max="9476" width="21" style="96" customWidth="1"/>
    <col min="9477" max="9477" width="19" style="96" customWidth="1"/>
    <col min="9478" max="9479" width="26.7109375" style="96" customWidth="1"/>
    <col min="9480" max="9481" width="26.85546875" style="96" customWidth="1"/>
    <col min="9482" max="9482" width="17.5703125" style="96" customWidth="1"/>
    <col min="9483" max="9483" width="4.42578125" style="96" customWidth="1"/>
    <col min="9484" max="9484" width="11.42578125" style="96"/>
    <col min="9485" max="9485" width="42.5703125" style="96" customWidth="1"/>
    <col min="9486" max="9486" width="11.85546875" style="96" customWidth="1"/>
    <col min="9487" max="9728" width="11.42578125" style="96"/>
    <col min="9729" max="9729" width="5.5703125" style="96" customWidth="1"/>
    <col min="9730" max="9730" width="2.7109375" style="96" customWidth="1"/>
    <col min="9731" max="9731" width="3.5703125" style="96" customWidth="1"/>
    <col min="9732" max="9732" width="21" style="96" customWidth="1"/>
    <col min="9733" max="9733" width="19" style="96" customWidth="1"/>
    <col min="9734" max="9735" width="26.7109375" style="96" customWidth="1"/>
    <col min="9736" max="9737" width="26.85546875" style="96" customWidth="1"/>
    <col min="9738" max="9738" width="17.5703125" style="96" customWidth="1"/>
    <col min="9739" max="9739" width="4.42578125" style="96" customWidth="1"/>
    <col min="9740" max="9740" width="11.42578125" style="96"/>
    <col min="9741" max="9741" width="42.5703125" style="96" customWidth="1"/>
    <col min="9742" max="9742" width="11.85546875" style="96" customWidth="1"/>
    <col min="9743" max="9984" width="11.42578125" style="96"/>
    <col min="9985" max="9985" width="5.5703125" style="96" customWidth="1"/>
    <col min="9986" max="9986" width="2.7109375" style="96" customWidth="1"/>
    <col min="9987" max="9987" width="3.5703125" style="96" customWidth="1"/>
    <col min="9988" max="9988" width="21" style="96" customWidth="1"/>
    <col min="9989" max="9989" width="19" style="96" customWidth="1"/>
    <col min="9990" max="9991" width="26.7109375" style="96" customWidth="1"/>
    <col min="9992" max="9993" width="26.85546875" style="96" customWidth="1"/>
    <col min="9994" max="9994" width="17.5703125" style="96" customWidth="1"/>
    <col min="9995" max="9995" width="4.42578125" style="96" customWidth="1"/>
    <col min="9996" max="9996" width="11.42578125" style="96"/>
    <col min="9997" max="9997" width="42.5703125" style="96" customWidth="1"/>
    <col min="9998" max="9998" width="11.85546875" style="96" customWidth="1"/>
    <col min="9999" max="10240" width="11.42578125" style="96"/>
    <col min="10241" max="10241" width="5.5703125" style="96" customWidth="1"/>
    <col min="10242" max="10242" width="2.7109375" style="96" customWidth="1"/>
    <col min="10243" max="10243" width="3.5703125" style="96" customWidth="1"/>
    <col min="10244" max="10244" width="21" style="96" customWidth="1"/>
    <col min="10245" max="10245" width="19" style="96" customWidth="1"/>
    <col min="10246" max="10247" width="26.7109375" style="96" customWidth="1"/>
    <col min="10248" max="10249" width="26.85546875" style="96" customWidth="1"/>
    <col min="10250" max="10250" width="17.5703125" style="96" customWidth="1"/>
    <col min="10251" max="10251" width="4.42578125" style="96" customWidth="1"/>
    <col min="10252" max="10252" width="11.42578125" style="96"/>
    <col min="10253" max="10253" width="42.5703125" style="96" customWidth="1"/>
    <col min="10254" max="10254" width="11.85546875" style="96" customWidth="1"/>
    <col min="10255" max="10496" width="11.42578125" style="96"/>
    <col min="10497" max="10497" width="5.5703125" style="96" customWidth="1"/>
    <col min="10498" max="10498" width="2.7109375" style="96" customWidth="1"/>
    <col min="10499" max="10499" width="3.5703125" style="96" customWidth="1"/>
    <col min="10500" max="10500" width="21" style="96" customWidth="1"/>
    <col min="10501" max="10501" width="19" style="96" customWidth="1"/>
    <col min="10502" max="10503" width="26.7109375" style="96" customWidth="1"/>
    <col min="10504" max="10505" width="26.85546875" style="96" customWidth="1"/>
    <col min="10506" max="10506" width="17.5703125" style="96" customWidth="1"/>
    <col min="10507" max="10507" width="4.42578125" style="96" customWidth="1"/>
    <col min="10508" max="10508" width="11.42578125" style="96"/>
    <col min="10509" max="10509" width="42.5703125" style="96" customWidth="1"/>
    <col min="10510" max="10510" width="11.85546875" style="96" customWidth="1"/>
    <col min="10511" max="10752" width="11.42578125" style="96"/>
    <col min="10753" max="10753" width="5.5703125" style="96" customWidth="1"/>
    <col min="10754" max="10754" width="2.7109375" style="96" customWidth="1"/>
    <col min="10755" max="10755" width="3.5703125" style="96" customWidth="1"/>
    <col min="10756" max="10756" width="21" style="96" customWidth="1"/>
    <col min="10757" max="10757" width="19" style="96" customWidth="1"/>
    <col min="10758" max="10759" width="26.7109375" style="96" customWidth="1"/>
    <col min="10760" max="10761" width="26.85546875" style="96" customWidth="1"/>
    <col min="10762" max="10762" width="17.5703125" style="96" customWidth="1"/>
    <col min="10763" max="10763" width="4.42578125" style="96" customWidth="1"/>
    <col min="10764" max="10764" width="11.42578125" style="96"/>
    <col min="10765" max="10765" width="42.5703125" style="96" customWidth="1"/>
    <col min="10766" max="10766" width="11.85546875" style="96" customWidth="1"/>
    <col min="10767" max="11008" width="11.42578125" style="96"/>
    <col min="11009" max="11009" width="5.5703125" style="96" customWidth="1"/>
    <col min="11010" max="11010" width="2.7109375" style="96" customWidth="1"/>
    <col min="11011" max="11011" width="3.5703125" style="96" customWidth="1"/>
    <col min="11012" max="11012" width="21" style="96" customWidth="1"/>
    <col min="11013" max="11013" width="19" style="96" customWidth="1"/>
    <col min="11014" max="11015" width="26.7109375" style="96" customWidth="1"/>
    <col min="11016" max="11017" width="26.85546875" style="96" customWidth="1"/>
    <col min="11018" max="11018" width="17.5703125" style="96" customWidth="1"/>
    <col min="11019" max="11019" width="4.42578125" style="96" customWidth="1"/>
    <col min="11020" max="11020" width="11.42578125" style="96"/>
    <col min="11021" max="11021" width="42.5703125" style="96" customWidth="1"/>
    <col min="11022" max="11022" width="11.85546875" style="96" customWidth="1"/>
    <col min="11023" max="11264" width="11.42578125" style="96"/>
    <col min="11265" max="11265" width="5.5703125" style="96" customWidth="1"/>
    <col min="11266" max="11266" width="2.7109375" style="96" customWidth="1"/>
    <col min="11267" max="11267" width="3.5703125" style="96" customWidth="1"/>
    <col min="11268" max="11268" width="21" style="96" customWidth="1"/>
    <col min="11269" max="11269" width="19" style="96" customWidth="1"/>
    <col min="11270" max="11271" width="26.7109375" style="96" customWidth="1"/>
    <col min="11272" max="11273" width="26.85546875" style="96" customWidth="1"/>
    <col min="11274" max="11274" width="17.5703125" style="96" customWidth="1"/>
    <col min="11275" max="11275" width="4.42578125" style="96" customWidth="1"/>
    <col min="11276" max="11276" width="11.42578125" style="96"/>
    <col min="11277" max="11277" width="42.5703125" style="96" customWidth="1"/>
    <col min="11278" max="11278" width="11.85546875" style="96" customWidth="1"/>
    <col min="11279" max="11520" width="11.42578125" style="96"/>
    <col min="11521" max="11521" width="5.5703125" style="96" customWidth="1"/>
    <col min="11522" max="11522" width="2.7109375" style="96" customWidth="1"/>
    <col min="11523" max="11523" width="3.5703125" style="96" customWidth="1"/>
    <col min="11524" max="11524" width="21" style="96" customWidth="1"/>
    <col min="11525" max="11525" width="19" style="96" customWidth="1"/>
    <col min="11526" max="11527" width="26.7109375" style="96" customWidth="1"/>
    <col min="11528" max="11529" width="26.85546875" style="96" customWidth="1"/>
    <col min="11530" max="11530" width="17.5703125" style="96" customWidth="1"/>
    <col min="11531" max="11531" width="4.42578125" style="96" customWidth="1"/>
    <col min="11532" max="11532" width="11.42578125" style="96"/>
    <col min="11533" max="11533" width="42.5703125" style="96" customWidth="1"/>
    <col min="11534" max="11534" width="11.85546875" style="96" customWidth="1"/>
    <col min="11535" max="11776" width="11.42578125" style="96"/>
    <col min="11777" max="11777" width="5.5703125" style="96" customWidth="1"/>
    <col min="11778" max="11778" width="2.7109375" style="96" customWidth="1"/>
    <col min="11779" max="11779" width="3.5703125" style="96" customWidth="1"/>
    <col min="11780" max="11780" width="21" style="96" customWidth="1"/>
    <col min="11781" max="11781" width="19" style="96" customWidth="1"/>
    <col min="11782" max="11783" width="26.7109375" style="96" customWidth="1"/>
    <col min="11784" max="11785" width="26.85546875" style="96" customWidth="1"/>
    <col min="11786" max="11786" width="17.5703125" style="96" customWidth="1"/>
    <col min="11787" max="11787" width="4.42578125" style="96" customWidth="1"/>
    <col min="11788" max="11788" width="11.42578125" style="96"/>
    <col min="11789" max="11789" width="42.5703125" style="96" customWidth="1"/>
    <col min="11790" max="11790" width="11.85546875" style="96" customWidth="1"/>
    <col min="11791" max="12032" width="11.42578125" style="96"/>
    <col min="12033" max="12033" width="5.5703125" style="96" customWidth="1"/>
    <col min="12034" max="12034" width="2.7109375" style="96" customWidth="1"/>
    <col min="12035" max="12035" width="3.5703125" style="96" customWidth="1"/>
    <col min="12036" max="12036" width="21" style="96" customWidth="1"/>
    <col min="12037" max="12037" width="19" style="96" customWidth="1"/>
    <col min="12038" max="12039" width="26.7109375" style="96" customWidth="1"/>
    <col min="12040" max="12041" width="26.85546875" style="96" customWidth="1"/>
    <col min="12042" max="12042" width="17.5703125" style="96" customWidth="1"/>
    <col min="12043" max="12043" width="4.42578125" style="96" customWidth="1"/>
    <col min="12044" max="12044" width="11.42578125" style="96"/>
    <col min="12045" max="12045" width="42.5703125" style="96" customWidth="1"/>
    <col min="12046" max="12046" width="11.85546875" style="96" customWidth="1"/>
    <col min="12047" max="12288" width="11.42578125" style="96"/>
    <col min="12289" max="12289" width="5.5703125" style="96" customWidth="1"/>
    <col min="12290" max="12290" width="2.7109375" style="96" customWidth="1"/>
    <col min="12291" max="12291" width="3.5703125" style="96" customWidth="1"/>
    <col min="12292" max="12292" width="21" style="96" customWidth="1"/>
    <col min="12293" max="12293" width="19" style="96" customWidth="1"/>
    <col min="12294" max="12295" width="26.7109375" style="96" customWidth="1"/>
    <col min="12296" max="12297" width="26.85546875" style="96" customWidth="1"/>
    <col min="12298" max="12298" width="17.5703125" style="96" customWidth="1"/>
    <col min="12299" max="12299" width="4.42578125" style="96" customWidth="1"/>
    <col min="12300" max="12300" width="11.42578125" style="96"/>
    <col min="12301" max="12301" width="42.5703125" style="96" customWidth="1"/>
    <col min="12302" max="12302" width="11.85546875" style="96" customWidth="1"/>
    <col min="12303" max="12544" width="11.42578125" style="96"/>
    <col min="12545" max="12545" width="5.5703125" style="96" customWidth="1"/>
    <col min="12546" max="12546" width="2.7109375" style="96" customWidth="1"/>
    <col min="12547" max="12547" width="3.5703125" style="96" customWidth="1"/>
    <col min="12548" max="12548" width="21" style="96" customWidth="1"/>
    <col min="12549" max="12549" width="19" style="96" customWidth="1"/>
    <col min="12550" max="12551" width="26.7109375" style="96" customWidth="1"/>
    <col min="12552" max="12553" width="26.85546875" style="96" customWidth="1"/>
    <col min="12554" max="12554" width="17.5703125" style="96" customWidth="1"/>
    <col min="12555" max="12555" width="4.42578125" style="96" customWidth="1"/>
    <col min="12556" max="12556" width="11.42578125" style="96"/>
    <col min="12557" max="12557" width="42.5703125" style="96" customWidth="1"/>
    <col min="12558" max="12558" width="11.85546875" style="96" customWidth="1"/>
    <col min="12559" max="12800" width="11.42578125" style="96"/>
    <col min="12801" max="12801" width="5.5703125" style="96" customWidth="1"/>
    <col min="12802" max="12802" width="2.7109375" style="96" customWidth="1"/>
    <col min="12803" max="12803" width="3.5703125" style="96" customWidth="1"/>
    <col min="12804" max="12804" width="21" style="96" customWidth="1"/>
    <col min="12805" max="12805" width="19" style="96" customWidth="1"/>
    <col min="12806" max="12807" width="26.7109375" style="96" customWidth="1"/>
    <col min="12808" max="12809" width="26.85546875" style="96" customWidth="1"/>
    <col min="12810" max="12810" width="17.5703125" style="96" customWidth="1"/>
    <col min="12811" max="12811" width="4.42578125" style="96" customWidth="1"/>
    <col min="12812" max="12812" width="11.42578125" style="96"/>
    <col min="12813" max="12813" width="42.5703125" style="96" customWidth="1"/>
    <col min="12814" max="12814" width="11.85546875" style="96" customWidth="1"/>
    <col min="12815" max="13056" width="11.42578125" style="96"/>
    <col min="13057" max="13057" width="5.5703125" style="96" customWidth="1"/>
    <col min="13058" max="13058" width="2.7109375" style="96" customWidth="1"/>
    <col min="13059" max="13059" width="3.5703125" style="96" customWidth="1"/>
    <col min="13060" max="13060" width="21" style="96" customWidth="1"/>
    <col min="13061" max="13061" width="19" style="96" customWidth="1"/>
    <col min="13062" max="13063" width="26.7109375" style="96" customWidth="1"/>
    <col min="13064" max="13065" width="26.85546875" style="96" customWidth="1"/>
    <col min="13066" max="13066" width="17.5703125" style="96" customWidth="1"/>
    <col min="13067" max="13067" width="4.42578125" style="96" customWidth="1"/>
    <col min="13068" max="13068" width="11.42578125" style="96"/>
    <col min="13069" max="13069" width="42.5703125" style="96" customWidth="1"/>
    <col min="13070" max="13070" width="11.85546875" style="96" customWidth="1"/>
    <col min="13071" max="13312" width="11.42578125" style="96"/>
    <col min="13313" max="13313" width="5.5703125" style="96" customWidth="1"/>
    <col min="13314" max="13314" width="2.7109375" style="96" customWidth="1"/>
    <col min="13315" max="13315" width="3.5703125" style="96" customWidth="1"/>
    <col min="13316" max="13316" width="21" style="96" customWidth="1"/>
    <col min="13317" max="13317" width="19" style="96" customWidth="1"/>
    <col min="13318" max="13319" width="26.7109375" style="96" customWidth="1"/>
    <col min="13320" max="13321" width="26.85546875" style="96" customWidth="1"/>
    <col min="13322" max="13322" width="17.5703125" style="96" customWidth="1"/>
    <col min="13323" max="13323" width="4.42578125" style="96" customWidth="1"/>
    <col min="13324" max="13324" width="11.42578125" style="96"/>
    <col min="13325" max="13325" width="42.5703125" style="96" customWidth="1"/>
    <col min="13326" max="13326" width="11.85546875" style="96" customWidth="1"/>
    <col min="13327" max="13568" width="11.42578125" style="96"/>
    <col min="13569" max="13569" width="5.5703125" style="96" customWidth="1"/>
    <col min="13570" max="13570" width="2.7109375" style="96" customWidth="1"/>
    <col min="13571" max="13571" width="3.5703125" style="96" customWidth="1"/>
    <col min="13572" max="13572" width="21" style="96" customWidth="1"/>
    <col min="13573" max="13573" width="19" style="96" customWidth="1"/>
    <col min="13574" max="13575" width="26.7109375" style="96" customWidth="1"/>
    <col min="13576" max="13577" width="26.85546875" style="96" customWidth="1"/>
    <col min="13578" max="13578" width="17.5703125" style="96" customWidth="1"/>
    <col min="13579" max="13579" width="4.42578125" style="96" customWidth="1"/>
    <col min="13580" max="13580" width="11.42578125" style="96"/>
    <col min="13581" max="13581" width="42.5703125" style="96" customWidth="1"/>
    <col min="13582" max="13582" width="11.85546875" style="96" customWidth="1"/>
    <col min="13583" max="13824" width="11.42578125" style="96"/>
    <col min="13825" max="13825" width="5.5703125" style="96" customWidth="1"/>
    <col min="13826" max="13826" width="2.7109375" style="96" customWidth="1"/>
    <col min="13827" max="13827" width="3.5703125" style="96" customWidth="1"/>
    <col min="13828" max="13828" width="21" style="96" customWidth="1"/>
    <col min="13829" max="13829" width="19" style="96" customWidth="1"/>
    <col min="13830" max="13831" width="26.7109375" style="96" customWidth="1"/>
    <col min="13832" max="13833" width="26.85546875" style="96" customWidth="1"/>
    <col min="13834" max="13834" width="17.5703125" style="96" customWidth="1"/>
    <col min="13835" max="13835" width="4.42578125" style="96" customWidth="1"/>
    <col min="13836" max="13836" width="11.42578125" style="96"/>
    <col min="13837" max="13837" width="42.5703125" style="96" customWidth="1"/>
    <col min="13838" max="13838" width="11.85546875" style="96" customWidth="1"/>
    <col min="13839" max="14080" width="11.42578125" style="96"/>
    <col min="14081" max="14081" width="5.5703125" style="96" customWidth="1"/>
    <col min="14082" max="14082" width="2.7109375" style="96" customWidth="1"/>
    <col min="14083" max="14083" width="3.5703125" style="96" customWidth="1"/>
    <col min="14084" max="14084" width="21" style="96" customWidth="1"/>
    <col min="14085" max="14085" width="19" style="96" customWidth="1"/>
    <col min="14086" max="14087" width="26.7109375" style="96" customWidth="1"/>
    <col min="14088" max="14089" width="26.85546875" style="96" customWidth="1"/>
    <col min="14090" max="14090" width="17.5703125" style="96" customWidth="1"/>
    <col min="14091" max="14091" width="4.42578125" style="96" customWidth="1"/>
    <col min="14092" max="14092" width="11.42578125" style="96"/>
    <col min="14093" max="14093" width="42.5703125" style="96" customWidth="1"/>
    <col min="14094" max="14094" width="11.85546875" style="96" customWidth="1"/>
    <col min="14095" max="14336" width="11.42578125" style="96"/>
    <col min="14337" max="14337" width="5.5703125" style="96" customWidth="1"/>
    <col min="14338" max="14338" width="2.7109375" style="96" customWidth="1"/>
    <col min="14339" max="14339" width="3.5703125" style="96" customWidth="1"/>
    <col min="14340" max="14340" width="21" style="96" customWidth="1"/>
    <col min="14341" max="14341" width="19" style="96" customWidth="1"/>
    <col min="14342" max="14343" width="26.7109375" style="96" customWidth="1"/>
    <col min="14344" max="14345" width="26.85546875" style="96" customWidth="1"/>
    <col min="14346" max="14346" width="17.5703125" style="96" customWidth="1"/>
    <col min="14347" max="14347" width="4.42578125" style="96" customWidth="1"/>
    <col min="14348" max="14348" width="11.42578125" style="96"/>
    <col min="14349" max="14349" width="42.5703125" style="96" customWidth="1"/>
    <col min="14350" max="14350" width="11.85546875" style="96" customWidth="1"/>
    <col min="14351" max="14592" width="11.42578125" style="96"/>
    <col min="14593" max="14593" width="5.5703125" style="96" customWidth="1"/>
    <col min="14594" max="14594" width="2.7109375" style="96" customWidth="1"/>
    <col min="14595" max="14595" width="3.5703125" style="96" customWidth="1"/>
    <col min="14596" max="14596" width="21" style="96" customWidth="1"/>
    <col min="14597" max="14597" width="19" style="96" customWidth="1"/>
    <col min="14598" max="14599" width="26.7109375" style="96" customWidth="1"/>
    <col min="14600" max="14601" width="26.85546875" style="96" customWidth="1"/>
    <col min="14602" max="14602" width="17.5703125" style="96" customWidth="1"/>
    <col min="14603" max="14603" width="4.42578125" style="96" customWidth="1"/>
    <col min="14604" max="14604" width="11.42578125" style="96"/>
    <col min="14605" max="14605" width="42.5703125" style="96" customWidth="1"/>
    <col min="14606" max="14606" width="11.85546875" style="96" customWidth="1"/>
    <col min="14607" max="14848" width="11.42578125" style="96"/>
    <col min="14849" max="14849" width="5.5703125" style="96" customWidth="1"/>
    <col min="14850" max="14850" width="2.7109375" style="96" customWidth="1"/>
    <col min="14851" max="14851" width="3.5703125" style="96" customWidth="1"/>
    <col min="14852" max="14852" width="21" style="96" customWidth="1"/>
    <col min="14853" max="14853" width="19" style="96" customWidth="1"/>
    <col min="14854" max="14855" width="26.7109375" style="96" customWidth="1"/>
    <col min="14856" max="14857" width="26.85546875" style="96" customWidth="1"/>
    <col min="14858" max="14858" width="17.5703125" style="96" customWidth="1"/>
    <col min="14859" max="14859" width="4.42578125" style="96" customWidth="1"/>
    <col min="14860" max="14860" width="11.42578125" style="96"/>
    <col min="14861" max="14861" width="42.5703125" style="96" customWidth="1"/>
    <col min="14862" max="14862" width="11.85546875" style="96" customWidth="1"/>
    <col min="14863" max="15104" width="11.42578125" style="96"/>
    <col min="15105" max="15105" width="5.5703125" style="96" customWidth="1"/>
    <col min="15106" max="15106" width="2.7109375" style="96" customWidth="1"/>
    <col min="15107" max="15107" width="3.5703125" style="96" customWidth="1"/>
    <col min="15108" max="15108" width="21" style="96" customWidth="1"/>
    <col min="15109" max="15109" width="19" style="96" customWidth="1"/>
    <col min="15110" max="15111" width="26.7109375" style="96" customWidth="1"/>
    <col min="15112" max="15113" width="26.85546875" style="96" customWidth="1"/>
    <col min="15114" max="15114" width="17.5703125" style="96" customWidth="1"/>
    <col min="15115" max="15115" width="4.42578125" style="96" customWidth="1"/>
    <col min="15116" max="15116" width="11.42578125" style="96"/>
    <col min="15117" max="15117" width="42.5703125" style="96" customWidth="1"/>
    <col min="15118" max="15118" width="11.85546875" style="96" customWidth="1"/>
    <col min="15119" max="15360" width="11.42578125" style="96"/>
    <col min="15361" max="15361" width="5.5703125" style="96" customWidth="1"/>
    <col min="15362" max="15362" width="2.7109375" style="96" customWidth="1"/>
    <col min="15363" max="15363" width="3.5703125" style="96" customWidth="1"/>
    <col min="15364" max="15364" width="21" style="96" customWidth="1"/>
    <col min="15365" max="15365" width="19" style="96" customWidth="1"/>
    <col min="15366" max="15367" width="26.7109375" style="96" customWidth="1"/>
    <col min="15368" max="15369" width="26.85546875" style="96" customWidth="1"/>
    <col min="15370" max="15370" width="17.5703125" style="96" customWidth="1"/>
    <col min="15371" max="15371" width="4.42578125" style="96" customWidth="1"/>
    <col min="15372" max="15372" width="11.42578125" style="96"/>
    <col min="15373" max="15373" width="42.5703125" style="96" customWidth="1"/>
    <col min="15374" max="15374" width="11.85546875" style="96" customWidth="1"/>
    <col min="15375" max="15616" width="11.42578125" style="96"/>
    <col min="15617" max="15617" width="5.5703125" style="96" customWidth="1"/>
    <col min="15618" max="15618" width="2.7109375" style="96" customWidth="1"/>
    <col min="15619" max="15619" width="3.5703125" style="96" customWidth="1"/>
    <col min="15620" max="15620" width="21" style="96" customWidth="1"/>
    <col min="15621" max="15621" width="19" style="96" customWidth="1"/>
    <col min="15622" max="15623" width="26.7109375" style="96" customWidth="1"/>
    <col min="15624" max="15625" width="26.85546875" style="96" customWidth="1"/>
    <col min="15626" max="15626" width="17.5703125" style="96" customWidth="1"/>
    <col min="15627" max="15627" width="4.42578125" style="96" customWidth="1"/>
    <col min="15628" max="15628" width="11.42578125" style="96"/>
    <col min="15629" max="15629" width="42.5703125" style="96" customWidth="1"/>
    <col min="15630" max="15630" width="11.85546875" style="96" customWidth="1"/>
    <col min="15631" max="15872" width="11.42578125" style="96"/>
    <col min="15873" max="15873" width="5.5703125" style="96" customWidth="1"/>
    <col min="15874" max="15874" width="2.7109375" style="96" customWidth="1"/>
    <col min="15875" max="15875" width="3.5703125" style="96" customWidth="1"/>
    <col min="15876" max="15876" width="21" style="96" customWidth="1"/>
    <col min="15877" max="15877" width="19" style="96" customWidth="1"/>
    <col min="15878" max="15879" width="26.7109375" style="96" customWidth="1"/>
    <col min="15880" max="15881" width="26.85546875" style="96" customWidth="1"/>
    <col min="15882" max="15882" width="17.5703125" style="96" customWidth="1"/>
    <col min="15883" max="15883" width="4.42578125" style="96" customWidth="1"/>
    <col min="15884" max="15884" width="11.42578125" style="96"/>
    <col min="15885" max="15885" width="42.5703125" style="96" customWidth="1"/>
    <col min="15886" max="15886" width="11.85546875" style="96" customWidth="1"/>
    <col min="15887" max="16128" width="11.42578125" style="96"/>
    <col min="16129" max="16129" width="5.5703125" style="96" customWidth="1"/>
    <col min="16130" max="16130" width="2.7109375" style="96" customWidth="1"/>
    <col min="16131" max="16131" width="3.5703125" style="96" customWidth="1"/>
    <col min="16132" max="16132" width="21" style="96" customWidth="1"/>
    <col min="16133" max="16133" width="19" style="96" customWidth="1"/>
    <col min="16134" max="16135" width="26.7109375" style="96" customWidth="1"/>
    <col min="16136" max="16137" width="26.85546875" style="96" customWidth="1"/>
    <col min="16138" max="16138" width="17.5703125" style="96" customWidth="1"/>
    <col min="16139" max="16139" width="4.42578125" style="96" customWidth="1"/>
    <col min="16140" max="16140" width="11.42578125" style="96"/>
    <col min="16141" max="16141" width="42.5703125" style="96" customWidth="1"/>
    <col min="16142" max="16142" width="11.85546875" style="96" customWidth="1"/>
    <col min="16143" max="16384" width="11.42578125" style="96"/>
  </cols>
  <sheetData>
    <row r="1" spans="1:14">
      <c r="A1" s="74" t="s">
        <v>634</v>
      </c>
    </row>
    <row r="3" spans="1:14">
      <c r="A3" s="92" t="s">
        <v>635</v>
      </c>
    </row>
    <row r="5" spans="1:14">
      <c r="A5" s="92" t="s">
        <v>636</v>
      </c>
      <c r="B5" s="92" t="s">
        <v>637</v>
      </c>
    </row>
    <row r="6" spans="1:14">
      <c r="A6" s="668" t="s">
        <v>154</v>
      </c>
      <c r="B6" s="669"/>
      <c r="C6" s="669"/>
      <c r="D6" s="669"/>
      <c r="E6" s="676" t="s">
        <v>638</v>
      </c>
      <c r="F6" s="668" t="s">
        <v>639</v>
      </c>
      <c r="K6" s="517" t="s">
        <v>17</v>
      </c>
      <c r="L6" s="518"/>
      <c r="M6" s="518"/>
      <c r="N6" s="519"/>
    </row>
    <row r="7" spans="1:14">
      <c r="A7" s="671"/>
      <c r="B7" s="672"/>
      <c r="C7" s="672"/>
      <c r="D7" s="672"/>
      <c r="E7" s="676"/>
      <c r="F7" s="683"/>
      <c r="K7" s="78"/>
      <c r="L7" s="84"/>
      <c r="M7" s="84"/>
      <c r="N7" s="85"/>
    </row>
    <row r="8" spans="1:14" ht="15" customHeight="1">
      <c r="A8" s="686" t="s">
        <v>127</v>
      </c>
      <c r="B8" s="687"/>
      <c r="C8" s="687"/>
      <c r="D8" s="687"/>
      <c r="E8" s="755">
        <v>15</v>
      </c>
      <c r="F8" s="759">
        <v>0.2</v>
      </c>
      <c r="G8" s="130"/>
      <c r="K8" s="80"/>
      <c r="L8" s="8"/>
      <c r="M8" s="86" t="s">
        <v>19</v>
      </c>
      <c r="N8" s="87"/>
    </row>
    <row r="9" spans="1:14">
      <c r="A9" s="686" t="s">
        <v>131</v>
      </c>
      <c r="B9" s="687"/>
      <c r="C9" s="687"/>
      <c r="D9" s="687"/>
      <c r="E9" s="756"/>
      <c r="F9" s="760"/>
      <c r="G9" s="130"/>
      <c r="K9" s="80"/>
      <c r="L9" s="32"/>
      <c r="M9" s="86" t="s">
        <v>21</v>
      </c>
      <c r="N9" s="87"/>
    </row>
    <row r="10" spans="1:14" ht="15" customHeight="1">
      <c r="A10" s="686" t="s">
        <v>112</v>
      </c>
      <c r="B10" s="687"/>
      <c r="C10" s="687"/>
      <c r="D10" s="687"/>
      <c r="E10" s="755">
        <v>15</v>
      </c>
      <c r="F10" s="759">
        <v>0.2</v>
      </c>
      <c r="G10" s="130"/>
      <c r="K10" s="80"/>
      <c r="L10" s="33"/>
      <c r="M10" s="86" t="s">
        <v>23</v>
      </c>
      <c r="N10" s="87"/>
    </row>
    <row r="11" spans="1:14">
      <c r="A11" s="686" t="s">
        <v>138</v>
      </c>
      <c r="B11" s="687"/>
      <c r="C11" s="687"/>
      <c r="D11" s="687"/>
      <c r="E11" s="756"/>
      <c r="F11" s="760"/>
      <c r="G11" s="130"/>
      <c r="K11" s="81"/>
      <c r="L11" s="88"/>
      <c r="M11" s="88"/>
      <c r="N11" s="89"/>
    </row>
    <row r="12" spans="1:14" ht="15" customHeight="1">
      <c r="A12" s="686" t="s">
        <v>142</v>
      </c>
      <c r="B12" s="687"/>
      <c r="C12" s="687"/>
      <c r="D12" s="687"/>
      <c r="E12" s="128">
        <v>15</v>
      </c>
      <c r="F12" s="129">
        <v>0.2</v>
      </c>
      <c r="G12" s="130"/>
    </row>
    <row r="13" spans="1:14">
      <c r="A13" s="686" t="s">
        <v>144</v>
      </c>
      <c r="B13" s="687"/>
      <c r="C13" s="687"/>
      <c r="D13" s="687"/>
      <c r="E13" s="755">
        <v>15</v>
      </c>
      <c r="F13" s="759">
        <v>0.2</v>
      </c>
      <c r="G13" s="130"/>
    </row>
    <row r="14" spans="1:14">
      <c r="A14" s="686" t="s">
        <v>148</v>
      </c>
      <c r="B14" s="687"/>
      <c r="C14" s="687"/>
      <c r="D14" s="687"/>
      <c r="E14" s="756"/>
      <c r="F14" s="760"/>
      <c r="G14" s="130"/>
    </row>
    <row r="15" spans="1:14">
      <c r="A15" s="131"/>
      <c r="B15" s="131"/>
      <c r="C15" s="131"/>
      <c r="D15" s="131"/>
      <c r="E15" s="132"/>
      <c r="F15" s="133"/>
      <c r="G15" s="134"/>
    </row>
    <row r="16" spans="1:14">
      <c r="A16" s="92" t="s">
        <v>640</v>
      </c>
      <c r="B16" s="92" t="s">
        <v>641</v>
      </c>
    </row>
    <row r="17" spans="1:8" s="74" customFormat="1" ht="15" customHeight="1">
      <c r="A17" s="761" t="s">
        <v>642</v>
      </c>
      <c r="B17" s="762"/>
      <c r="C17" s="763"/>
      <c r="D17" s="753" t="s">
        <v>643</v>
      </c>
      <c r="E17" s="753" t="s">
        <v>644</v>
      </c>
      <c r="F17" s="753" t="s">
        <v>645</v>
      </c>
      <c r="G17" s="753" t="s">
        <v>646</v>
      </c>
    </row>
    <row r="18" spans="1:8" s="74" customFormat="1" ht="15" customHeight="1">
      <c r="A18" s="764"/>
      <c r="B18" s="765"/>
      <c r="C18" s="766"/>
      <c r="D18" s="754"/>
      <c r="E18" s="754"/>
      <c r="F18" s="754"/>
      <c r="G18" s="754"/>
    </row>
    <row r="19" spans="1:8" ht="15" customHeight="1">
      <c r="A19" s="185">
        <v>0</v>
      </c>
      <c r="B19" s="320" t="s">
        <v>647</v>
      </c>
      <c r="C19" s="186">
        <v>1</v>
      </c>
      <c r="D19" s="187">
        <f>(1-$F$8)*($E$8-C19+1)/120</f>
        <v>0.1</v>
      </c>
      <c r="E19" s="187">
        <f>(1-$F$10)*($E$10-C19+1)/120</f>
        <v>0.1</v>
      </c>
      <c r="F19" s="187">
        <f>(1-$F$12)*($E$12-C19+1)/120</f>
        <v>0.1</v>
      </c>
      <c r="G19" s="187">
        <f>(1-$F$13)*($E$13-C19+1)/120</f>
        <v>0.1</v>
      </c>
      <c r="H19" s="188"/>
    </row>
    <row r="20" spans="1:8" ht="15" customHeight="1">
      <c r="A20" s="185">
        <v>1</v>
      </c>
      <c r="B20" s="320" t="s">
        <v>647</v>
      </c>
      <c r="C20" s="186">
        <v>2</v>
      </c>
      <c r="D20" s="187">
        <f t="shared" ref="D20:D34" si="0">(1-$F$8)*($E$8-C20+1)/120</f>
        <v>9.3333333333333338E-2</v>
      </c>
      <c r="E20" s="187">
        <f t="shared" ref="E20:E34" si="1">(1-$F$10)*($E$10-C20+1)/120</f>
        <v>9.3333333333333338E-2</v>
      </c>
      <c r="F20" s="187">
        <f t="shared" ref="F20:F34" si="2">(1-$F$12)*($E$12-C20+1)/120</f>
        <v>9.3333333333333338E-2</v>
      </c>
      <c r="G20" s="187">
        <f t="shared" ref="G20:G34" si="3">(1-$F$13)*($E$13-C20+1)/120</f>
        <v>9.3333333333333338E-2</v>
      </c>
    </row>
    <row r="21" spans="1:8" ht="15" customHeight="1">
      <c r="A21" s="185">
        <v>2</v>
      </c>
      <c r="B21" s="320" t="s">
        <v>647</v>
      </c>
      <c r="C21" s="186">
        <v>3</v>
      </c>
      <c r="D21" s="187">
        <f t="shared" si="0"/>
        <v>8.666666666666667E-2</v>
      </c>
      <c r="E21" s="187">
        <f t="shared" si="1"/>
        <v>8.666666666666667E-2</v>
      </c>
      <c r="F21" s="187">
        <f t="shared" si="2"/>
        <v>8.666666666666667E-2</v>
      </c>
      <c r="G21" s="187">
        <f t="shared" si="3"/>
        <v>8.666666666666667E-2</v>
      </c>
    </row>
    <row r="22" spans="1:8" ht="15" customHeight="1">
      <c r="A22" s="185">
        <v>3</v>
      </c>
      <c r="B22" s="320" t="s">
        <v>647</v>
      </c>
      <c r="C22" s="186">
        <v>4</v>
      </c>
      <c r="D22" s="187">
        <f t="shared" si="0"/>
        <v>8.0000000000000016E-2</v>
      </c>
      <c r="E22" s="187">
        <f t="shared" si="1"/>
        <v>8.0000000000000016E-2</v>
      </c>
      <c r="F22" s="187">
        <f t="shared" si="2"/>
        <v>8.0000000000000016E-2</v>
      </c>
      <c r="G22" s="187">
        <f t="shared" si="3"/>
        <v>8.0000000000000016E-2</v>
      </c>
    </row>
    <row r="23" spans="1:8" ht="15" customHeight="1">
      <c r="A23" s="185">
        <v>4</v>
      </c>
      <c r="B23" s="320" t="s">
        <v>647</v>
      </c>
      <c r="C23" s="186">
        <v>5</v>
      </c>
      <c r="D23" s="187">
        <f t="shared" si="0"/>
        <v>7.3333333333333334E-2</v>
      </c>
      <c r="E23" s="187">
        <f t="shared" si="1"/>
        <v>7.3333333333333334E-2</v>
      </c>
      <c r="F23" s="187">
        <f t="shared" si="2"/>
        <v>7.3333333333333334E-2</v>
      </c>
      <c r="G23" s="187">
        <f t="shared" si="3"/>
        <v>7.3333333333333334E-2</v>
      </c>
    </row>
    <row r="24" spans="1:8" ht="15" customHeight="1">
      <c r="A24" s="185">
        <v>5</v>
      </c>
      <c r="B24" s="320" t="s">
        <v>647</v>
      </c>
      <c r="C24" s="186">
        <v>6</v>
      </c>
      <c r="D24" s="187">
        <f t="shared" si="0"/>
        <v>6.6666666666666666E-2</v>
      </c>
      <c r="E24" s="187">
        <f t="shared" si="1"/>
        <v>6.6666666666666666E-2</v>
      </c>
      <c r="F24" s="187">
        <f t="shared" si="2"/>
        <v>6.6666666666666666E-2</v>
      </c>
      <c r="G24" s="187">
        <f t="shared" si="3"/>
        <v>6.6666666666666666E-2</v>
      </c>
    </row>
    <row r="25" spans="1:8" ht="15" customHeight="1">
      <c r="A25" s="185">
        <v>6</v>
      </c>
      <c r="B25" s="320" t="s">
        <v>647</v>
      </c>
      <c r="C25" s="186">
        <v>7</v>
      </c>
      <c r="D25" s="187">
        <f t="shared" si="0"/>
        <v>6.0000000000000005E-2</v>
      </c>
      <c r="E25" s="187">
        <f t="shared" si="1"/>
        <v>6.0000000000000005E-2</v>
      </c>
      <c r="F25" s="187">
        <f t="shared" si="2"/>
        <v>6.0000000000000005E-2</v>
      </c>
      <c r="G25" s="187">
        <f t="shared" si="3"/>
        <v>6.0000000000000005E-2</v>
      </c>
    </row>
    <row r="26" spans="1:8" ht="15" customHeight="1">
      <c r="A26" s="185">
        <v>7</v>
      </c>
      <c r="B26" s="320" t="s">
        <v>647</v>
      </c>
      <c r="C26" s="186">
        <v>8</v>
      </c>
      <c r="D26" s="187">
        <f t="shared" si="0"/>
        <v>5.3333333333333337E-2</v>
      </c>
      <c r="E26" s="187">
        <f t="shared" si="1"/>
        <v>5.3333333333333337E-2</v>
      </c>
      <c r="F26" s="187">
        <f t="shared" si="2"/>
        <v>5.3333333333333337E-2</v>
      </c>
      <c r="G26" s="187">
        <f t="shared" si="3"/>
        <v>5.3333333333333337E-2</v>
      </c>
    </row>
    <row r="27" spans="1:8" ht="15" customHeight="1">
      <c r="A27" s="185">
        <v>8</v>
      </c>
      <c r="B27" s="320" t="s">
        <v>647</v>
      </c>
      <c r="C27" s="186">
        <v>9</v>
      </c>
      <c r="D27" s="187">
        <f t="shared" si="0"/>
        <v>4.6666666666666669E-2</v>
      </c>
      <c r="E27" s="187">
        <f t="shared" si="1"/>
        <v>4.6666666666666669E-2</v>
      </c>
      <c r="F27" s="187">
        <f t="shared" si="2"/>
        <v>4.6666666666666669E-2</v>
      </c>
      <c r="G27" s="187">
        <f t="shared" si="3"/>
        <v>4.6666666666666669E-2</v>
      </c>
    </row>
    <row r="28" spans="1:8" ht="15" customHeight="1">
      <c r="A28" s="185">
        <v>9</v>
      </c>
      <c r="B28" s="320" t="s">
        <v>647</v>
      </c>
      <c r="C28" s="186">
        <v>10</v>
      </c>
      <c r="D28" s="187">
        <f t="shared" si="0"/>
        <v>4.0000000000000008E-2</v>
      </c>
      <c r="E28" s="187">
        <f t="shared" si="1"/>
        <v>4.0000000000000008E-2</v>
      </c>
      <c r="F28" s="187">
        <f t="shared" si="2"/>
        <v>4.0000000000000008E-2</v>
      </c>
      <c r="G28" s="187">
        <f t="shared" si="3"/>
        <v>4.0000000000000008E-2</v>
      </c>
    </row>
    <row r="29" spans="1:8" ht="15" customHeight="1">
      <c r="A29" s="185">
        <v>10</v>
      </c>
      <c r="B29" s="320" t="s">
        <v>647</v>
      </c>
      <c r="C29" s="186">
        <v>11</v>
      </c>
      <c r="D29" s="187">
        <f t="shared" si="0"/>
        <v>3.3333333333333333E-2</v>
      </c>
      <c r="E29" s="187">
        <f t="shared" si="1"/>
        <v>3.3333333333333333E-2</v>
      </c>
      <c r="F29" s="187">
        <f t="shared" si="2"/>
        <v>3.3333333333333333E-2</v>
      </c>
      <c r="G29" s="187">
        <f t="shared" si="3"/>
        <v>3.3333333333333333E-2</v>
      </c>
    </row>
    <row r="30" spans="1:8" ht="15" customHeight="1">
      <c r="A30" s="185">
        <v>11</v>
      </c>
      <c r="B30" s="320" t="s">
        <v>647</v>
      </c>
      <c r="C30" s="186">
        <v>12</v>
      </c>
      <c r="D30" s="187">
        <f t="shared" si="0"/>
        <v>2.6666666666666668E-2</v>
      </c>
      <c r="E30" s="187">
        <f t="shared" si="1"/>
        <v>2.6666666666666668E-2</v>
      </c>
      <c r="F30" s="187">
        <f t="shared" si="2"/>
        <v>2.6666666666666668E-2</v>
      </c>
      <c r="G30" s="187">
        <f t="shared" si="3"/>
        <v>2.6666666666666668E-2</v>
      </c>
    </row>
    <row r="31" spans="1:8" ht="15" customHeight="1">
      <c r="A31" s="185">
        <v>12</v>
      </c>
      <c r="B31" s="320" t="s">
        <v>647</v>
      </c>
      <c r="C31" s="186">
        <v>13</v>
      </c>
      <c r="D31" s="187">
        <f t="shared" si="0"/>
        <v>2.0000000000000004E-2</v>
      </c>
      <c r="E31" s="187">
        <f t="shared" si="1"/>
        <v>2.0000000000000004E-2</v>
      </c>
      <c r="F31" s="187">
        <f t="shared" si="2"/>
        <v>2.0000000000000004E-2</v>
      </c>
      <c r="G31" s="187">
        <f t="shared" si="3"/>
        <v>2.0000000000000004E-2</v>
      </c>
    </row>
    <row r="32" spans="1:8" ht="15" customHeight="1">
      <c r="A32" s="185">
        <v>13</v>
      </c>
      <c r="B32" s="320" t="s">
        <v>647</v>
      </c>
      <c r="C32" s="186">
        <v>14</v>
      </c>
      <c r="D32" s="187">
        <f t="shared" si="0"/>
        <v>1.3333333333333334E-2</v>
      </c>
      <c r="E32" s="187">
        <f t="shared" si="1"/>
        <v>1.3333333333333334E-2</v>
      </c>
      <c r="F32" s="187">
        <f t="shared" si="2"/>
        <v>1.3333333333333334E-2</v>
      </c>
      <c r="G32" s="187">
        <f t="shared" si="3"/>
        <v>1.3333333333333334E-2</v>
      </c>
    </row>
    <row r="33" spans="1:12" ht="15" customHeight="1">
      <c r="A33" s="185">
        <v>14</v>
      </c>
      <c r="B33" s="320" t="s">
        <v>647</v>
      </c>
      <c r="C33" s="186">
        <v>15</v>
      </c>
      <c r="D33" s="187">
        <f t="shared" si="0"/>
        <v>6.6666666666666671E-3</v>
      </c>
      <c r="E33" s="187">
        <f t="shared" si="1"/>
        <v>6.6666666666666671E-3</v>
      </c>
      <c r="F33" s="187">
        <f t="shared" si="2"/>
        <v>6.6666666666666671E-3</v>
      </c>
      <c r="G33" s="187">
        <f t="shared" si="3"/>
        <v>6.6666666666666671E-3</v>
      </c>
    </row>
    <row r="34" spans="1:12" ht="15" customHeight="1">
      <c r="A34" s="185">
        <v>15</v>
      </c>
      <c r="B34" s="320" t="s">
        <v>648</v>
      </c>
      <c r="C34" s="186">
        <v>16</v>
      </c>
      <c r="D34" s="187">
        <f t="shared" si="0"/>
        <v>0</v>
      </c>
      <c r="E34" s="187">
        <f t="shared" si="1"/>
        <v>0</v>
      </c>
      <c r="F34" s="187">
        <f t="shared" si="2"/>
        <v>0</v>
      </c>
      <c r="G34" s="187">
        <f t="shared" si="3"/>
        <v>0</v>
      </c>
    </row>
    <row r="35" spans="1:12" ht="15" customHeight="1">
      <c r="A35" s="92"/>
      <c r="B35" s="92"/>
      <c r="C35" s="92"/>
      <c r="D35" s="92"/>
    </row>
    <row r="36" spans="1:12">
      <c r="A36" s="92" t="s">
        <v>649</v>
      </c>
      <c r="B36" s="92" t="s">
        <v>650</v>
      </c>
    </row>
    <row r="37" spans="1:12">
      <c r="A37" s="767" t="s">
        <v>154</v>
      </c>
      <c r="B37" s="768"/>
      <c r="C37" s="768"/>
      <c r="D37" s="768"/>
      <c r="E37" s="757" t="s">
        <v>160</v>
      </c>
      <c r="F37" s="750" t="s">
        <v>155</v>
      </c>
      <c r="G37" s="751"/>
      <c r="H37" s="750" t="s">
        <v>156</v>
      </c>
      <c r="I37" s="752"/>
    </row>
    <row r="38" spans="1:12">
      <c r="A38" s="769"/>
      <c r="B38" s="770"/>
      <c r="C38" s="770"/>
      <c r="D38" s="770"/>
      <c r="E38" s="758"/>
      <c r="F38" s="135" t="s">
        <v>157</v>
      </c>
      <c r="G38" s="135" t="s">
        <v>158</v>
      </c>
      <c r="H38" s="135" t="s">
        <v>157</v>
      </c>
      <c r="I38" s="189" t="s">
        <v>158</v>
      </c>
    </row>
    <row r="39" spans="1:12">
      <c r="A39" s="709" t="s">
        <v>161</v>
      </c>
      <c r="B39" s="710"/>
      <c r="C39" s="710"/>
      <c r="D39" s="711"/>
      <c r="E39" s="136">
        <v>0</v>
      </c>
      <c r="F39" s="137">
        <f>'1.3 Frota Total'!E31</f>
        <v>0</v>
      </c>
      <c r="G39" s="137">
        <f>'1.3 Frota Total'!F31</f>
        <v>0</v>
      </c>
      <c r="H39" s="137">
        <f>'1.3 Frota Total'!G31</f>
        <v>0</v>
      </c>
      <c r="I39" s="174">
        <f>'1.3 Frota Total'!H31</f>
        <v>0</v>
      </c>
      <c r="L39" s="148"/>
    </row>
    <row r="40" spans="1:12">
      <c r="A40" s="712"/>
      <c r="B40" s="713"/>
      <c r="C40" s="713"/>
      <c r="D40" s="714"/>
      <c r="E40" s="138">
        <v>1</v>
      </c>
      <c r="F40" s="139">
        <f>'1.3 Frota Total'!E32</f>
        <v>0</v>
      </c>
      <c r="G40" s="139">
        <f>'1.3 Frota Total'!F32</f>
        <v>0</v>
      </c>
      <c r="H40" s="139">
        <f>'1.3 Frota Total'!G32</f>
        <v>0</v>
      </c>
      <c r="I40" s="175">
        <f>'1.3 Frota Total'!H32</f>
        <v>0</v>
      </c>
    </row>
    <row r="41" spans="1:12">
      <c r="A41" s="712"/>
      <c r="B41" s="713"/>
      <c r="C41" s="713"/>
      <c r="D41" s="714"/>
      <c r="E41" s="138">
        <v>2</v>
      </c>
      <c r="F41" s="139">
        <f>'1.3 Frota Total'!E33</f>
        <v>0</v>
      </c>
      <c r="G41" s="139">
        <f>'1.3 Frota Total'!F33</f>
        <v>0</v>
      </c>
      <c r="H41" s="139">
        <f>'1.3 Frota Total'!G33</f>
        <v>0</v>
      </c>
      <c r="I41" s="175">
        <f>'1.3 Frota Total'!H33</f>
        <v>0</v>
      </c>
    </row>
    <row r="42" spans="1:12">
      <c r="A42" s="712"/>
      <c r="B42" s="713"/>
      <c r="C42" s="713"/>
      <c r="D42" s="714"/>
      <c r="E42" s="138">
        <v>3</v>
      </c>
      <c r="F42" s="139">
        <f>'1.3 Frota Total'!E34</f>
        <v>0</v>
      </c>
      <c r="G42" s="139">
        <f>'1.3 Frota Total'!F34</f>
        <v>0</v>
      </c>
      <c r="H42" s="139">
        <f>'1.3 Frota Total'!G34</f>
        <v>0</v>
      </c>
      <c r="I42" s="175">
        <f>'1.3 Frota Total'!H34</f>
        <v>0</v>
      </c>
    </row>
    <row r="43" spans="1:12">
      <c r="A43" s="712"/>
      <c r="B43" s="713"/>
      <c r="C43" s="713"/>
      <c r="D43" s="714"/>
      <c r="E43" s="138">
        <v>4</v>
      </c>
      <c r="F43" s="139">
        <f>'1.3 Frota Total'!E35</f>
        <v>0</v>
      </c>
      <c r="G43" s="139">
        <f>'1.3 Frota Total'!F35</f>
        <v>0</v>
      </c>
      <c r="H43" s="139">
        <f>'1.3 Frota Total'!G35</f>
        <v>0</v>
      </c>
      <c r="I43" s="175">
        <f>'1.3 Frota Total'!H35</f>
        <v>0</v>
      </c>
    </row>
    <row r="44" spans="1:12">
      <c r="A44" s="712"/>
      <c r="B44" s="713"/>
      <c r="C44" s="713"/>
      <c r="D44" s="714"/>
      <c r="E44" s="138">
        <v>5</v>
      </c>
      <c r="F44" s="139">
        <f>'1.3 Frota Total'!E36</f>
        <v>0</v>
      </c>
      <c r="G44" s="139">
        <f>'1.3 Frota Total'!F36</f>
        <v>0</v>
      </c>
      <c r="H44" s="139">
        <f>'1.3 Frota Total'!G36</f>
        <v>0</v>
      </c>
      <c r="I44" s="175">
        <f>'1.3 Frota Total'!H36</f>
        <v>0</v>
      </c>
    </row>
    <row r="45" spans="1:12">
      <c r="A45" s="712"/>
      <c r="B45" s="713"/>
      <c r="C45" s="713"/>
      <c r="D45" s="714"/>
      <c r="E45" s="138">
        <v>6</v>
      </c>
      <c r="F45" s="139">
        <f>'1.3 Frota Total'!E37</f>
        <v>0</v>
      </c>
      <c r="G45" s="139">
        <f>'1.3 Frota Total'!F37</f>
        <v>0</v>
      </c>
      <c r="H45" s="139">
        <f>'1.3 Frota Total'!G37</f>
        <v>0</v>
      </c>
      <c r="I45" s="175">
        <f>'1.3 Frota Total'!H37</f>
        <v>0</v>
      </c>
    </row>
    <row r="46" spans="1:12">
      <c r="A46" s="712"/>
      <c r="B46" s="713"/>
      <c r="C46" s="713"/>
      <c r="D46" s="714"/>
      <c r="E46" s="138">
        <v>7</v>
      </c>
      <c r="F46" s="139">
        <f>'1.3 Frota Total'!E38</f>
        <v>0</v>
      </c>
      <c r="G46" s="139">
        <f>'1.3 Frota Total'!F38</f>
        <v>0</v>
      </c>
      <c r="H46" s="139">
        <f>'1.3 Frota Total'!G38</f>
        <v>0</v>
      </c>
      <c r="I46" s="175">
        <f>'1.3 Frota Total'!H38</f>
        <v>0</v>
      </c>
    </row>
    <row r="47" spans="1:12">
      <c r="A47" s="712"/>
      <c r="B47" s="713"/>
      <c r="C47" s="713"/>
      <c r="D47" s="714"/>
      <c r="E47" s="138">
        <v>8</v>
      </c>
      <c r="F47" s="139">
        <f>'1.3 Frota Total'!E39</f>
        <v>0</v>
      </c>
      <c r="G47" s="139">
        <f>'1.3 Frota Total'!F39</f>
        <v>0</v>
      </c>
      <c r="H47" s="139">
        <f>'1.3 Frota Total'!G39</f>
        <v>0</v>
      </c>
      <c r="I47" s="175">
        <f>'1.3 Frota Total'!H39</f>
        <v>0</v>
      </c>
    </row>
    <row r="48" spans="1:12">
      <c r="A48" s="712"/>
      <c r="B48" s="713"/>
      <c r="C48" s="713"/>
      <c r="D48" s="714"/>
      <c r="E48" s="138">
        <v>9</v>
      </c>
      <c r="F48" s="139">
        <f>'1.3 Frota Total'!E40</f>
        <v>0</v>
      </c>
      <c r="G48" s="139">
        <f>'1.3 Frota Total'!F40</f>
        <v>0</v>
      </c>
      <c r="H48" s="139">
        <f>'1.3 Frota Total'!G40</f>
        <v>0</v>
      </c>
      <c r="I48" s="175">
        <f>'1.3 Frota Total'!H40</f>
        <v>0</v>
      </c>
    </row>
    <row r="49" spans="1:9">
      <c r="A49" s="712"/>
      <c r="B49" s="713"/>
      <c r="C49" s="713"/>
      <c r="D49" s="714"/>
      <c r="E49" s="138">
        <v>10</v>
      </c>
      <c r="F49" s="139">
        <f>'1.3 Frota Total'!E41</f>
        <v>0</v>
      </c>
      <c r="G49" s="139">
        <f>'1.3 Frota Total'!F41</f>
        <v>0</v>
      </c>
      <c r="H49" s="139">
        <f>'1.3 Frota Total'!G41</f>
        <v>0</v>
      </c>
      <c r="I49" s="175">
        <f>'1.3 Frota Total'!H41</f>
        <v>0</v>
      </c>
    </row>
    <row r="50" spans="1:9">
      <c r="A50" s="712"/>
      <c r="B50" s="713"/>
      <c r="C50" s="713"/>
      <c r="D50" s="714"/>
      <c r="E50" s="138">
        <v>11</v>
      </c>
      <c r="F50" s="139">
        <f>'1.3 Frota Total'!E42</f>
        <v>0</v>
      </c>
      <c r="G50" s="139">
        <f>'1.3 Frota Total'!F42</f>
        <v>0</v>
      </c>
      <c r="H50" s="139">
        <f>'1.3 Frota Total'!G42</f>
        <v>0</v>
      </c>
      <c r="I50" s="175">
        <f>'1.3 Frota Total'!H42</f>
        <v>0</v>
      </c>
    </row>
    <row r="51" spans="1:9">
      <c r="A51" s="712"/>
      <c r="B51" s="713"/>
      <c r="C51" s="713"/>
      <c r="D51" s="714"/>
      <c r="E51" s="138">
        <v>12</v>
      </c>
      <c r="F51" s="139">
        <f>'1.3 Frota Total'!E43</f>
        <v>0</v>
      </c>
      <c r="G51" s="139">
        <f>'1.3 Frota Total'!F43</f>
        <v>0</v>
      </c>
      <c r="H51" s="139">
        <f>'1.3 Frota Total'!G43</f>
        <v>0</v>
      </c>
      <c r="I51" s="175">
        <f>'1.3 Frota Total'!H43</f>
        <v>0</v>
      </c>
    </row>
    <row r="52" spans="1:9">
      <c r="A52" s="712"/>
      <c r="B52" s="713"/>
      <c r="C52" s="713"/>
      <c r="D52" s="714"/>
      <c r="E52" s="138">
        <v>13</v>
      </c>
      <c r="F52" s="139">
        <f>'1.3 Frota Total'!E44</f>
        <v>0</v>
      </c>
      <c r="G52" s="139">
        <f>'1.3 Frota Total'!F44</f>
        <v>0</v>
      </c>
      <c r="H52" s="139">
        <f>'1.3 Frota Total'!G44</f>
        <v>0</v>
      </c>
      <c r="I52" s="175">
        <f>'1.3 Frota Total'!H44</f>
        <v>0</v>
      </c>
    </row>
    <row r="53" spans="1:9">
      <c r="A53" s="712"/>
      <c r="B53" s="713"/>
      <c r="C53" s="713"/>
      <c r="D53" s="714"/>
      <c r="E53" s="138">
        <v>14</v>
      </c>
      <c r="F53" s="139">
        <f>'1.3 Frota Total'!E45</f>
        <v>0</v>
      </c>
      <c r="G53" s="139">
        <f>'1.3 Frota Total'!F45</f>
        <v>0</v>
      </c>
      <c r="H53" s="139">
        <f>'1.3 Frota Total'!G45</f>
        <v>0</v>
      </c>
      <c r="I53" s="175">
        <f>'1.3 Frota Total'!H45</f>
        <v>0</v>
      </c>
    </row>
    <row r="54" spans="1:9">
      <c r="A54" s="715"/>
      <c r="B54" s="716"/>
      <c r="C54" s="716"/>
      <c r="D54" s="717"/>
      <c r="E54" s="138">
        <v>15</v>
      </c>
      <c r="F54" s="139">
        <f>'1.3 Frota Total'!E46</f>
        <v>0</v>
      </c>
      <c r="G54" s="139">
        <f>'1.3 Frota Total'!F46</f>
        <v>0</v>
      </c>
      <c r="H54" s="139">
        <f>'1.3 Frota Total'!G46</f>
        <v>0</v>
      </c>
      <c r="I54" s="175">
        <f>'1.3 Frota Total'!H46</f>
        <v>0</v>
      </c>
    </row>
    <row r="55" spans="1:9">
      <c r="A55" s="709" t="s">
        <v>131</v>
      </c>
      <c r="B55" s="710"/>
      <c r="C55" s="710"/>
      <c r="D55" s="711"/>
      <c r="E55" s="136">
        <v>0</v>
      </c>
      <c r="F55" s="137">
        <f>'1.3 Frota Total'!E47</f>
        <v>0</v>
      </c>
      <c r="G55" s="137">
        <f>'1.3 Frota Total'!F47</f>
        <v>0</v>
      </c>
      <c r="H55" s="137">
        <f>'1.3 Frota Total'!G47</f>
        <v>0</v>
      </c>
      <c r="I55" s="174">
        <f>'1.3 Frota Total'!H47</f>
        <v>0</v>
      </c>
    </row>
    <row r="56" spans="1:9">
      <c r="A56" s="712"/>
      <c r="B56" s="713"/>
      <c r="C56" s="713"/>
      <c r="D56" s="714"/>
      <c r="E56" s="138">
        <v>1</v>
      </c>
      <c r="F56" s="139">
        <f>'1.3 Frota Total'!E48</f>
        <v>0</v>
      </c>
      <c r="G56" s="139">
        <f>'1.3 Frota Total'!F48</f>
        <v>0</v>
      </c>
      <c r="H56" s="139">
        <f>'1.3 Frota Total'!G48</f>
        <v>0</v>
      </c>
      <c r="I56" s="175">
        <f>'1.3 Frota Total'!H48</f>
        <v>0</v>
      </c>
    </row>
    <row r="57" spans="1:9">
      <c r="A57" s="712"/>
      <c r="B57" s="713"/>
      <c r="C57" s="713"/>
      <c r="D57" s="714"/>
      <c r="E57" s="138">
        <v>2</v>
      </c>
      <c r="F57" s="139">
        <f>'1.3 Frota Total'!E49</f>
        <v>0</v>
      </c>
      <c r="G57" s="139">
        <f>'1.3 Frota Total'!F49</f>
        <v>0</v>
      </c>
      <c r="H57" s="139">
        <f>'1.3 Frota Total'!G49</f>
        <v>0</v>
      </c>
      <c r="I57" s="175">
        <f>'1.3 Frota Total'!H49</f>
        <v>0</v>
      </c>
    </row>
    <row r="58" spans="1:9">
      <c r="A58" s="712"/>
      <c r="B58" s="713"/>
      <c r="C58" s="713"/>
      <c r="D58" s="714"/>
      <c r="E58" s="138">
        <v>3</v>
      </c>
      <c r="F58" s="139">
        <f>'1.3 Frota Total'!E50</f>
        <v>0</v>
      </c>
      <c r="G58" s="139">
        <f>'1.3 Frota Total'!F50</f>
        <v>0</v>
      </c>
      <c r="H58" s="139">
        <f>'1.3 Frota Total'!G50</f>
        <v>0</v>
      </c>
      <c r="I58" s="175">
        <f>'1.3 Frota Total'!H50</f>
        <v>0</v>
      </c>
    </row>
    <row r="59" spans="1:9">
      <c r="A59" s="712"/>
      <c r="B59" s="713"/>
      <c r="C59" s="713"/>
      <c r="D59" s="714"/>
      <c r="E59" s="138">
        <v>4</v>
      </c>
      <c r="F59" s="139">
        <f>'1.3 Frota Total'!E51</f>
        <v>0</v>
      </c>
      <c r="G59" s="139">
        <f>'1.3 Frota Total'!F51</f>
        <v>0</v>
      </c>
      <c r="H59" s="139">
        <f>'1.3 Frota Total'!G51</f>
        <v>0</v>
      </c>
      <c r="I59" s="175">
        <f>'1.3 Frota Total'!H51</f>
        <v>0</v>
      </c>
    </row>
    <row r="60" spans="1:9">
      <c r="A60" s="712"/>
      <c r="B60" s="713"/>
      <c r="C60" s="713"/>
      <c r="D60" s="714"/>
      <c r="E60" s="138">
        <v>5</v>
      </c>
      <c r="F60" s="139">
        <f>'1.3 Frota Total'!E52</f>
        <v>0</v>
      </c>
      <c r="G60" s="139">
        <f>'1.3 Frota Total'!F52</f>
        <v>0</v>
      </c>
      <c r="H60" s="139">
        <f>'1.3 Frota Total'!G52</f>
        <v>0</v>
      </c>
      <c r="I60" s="175">
        <f>'1.3 Frota Total'!H52</f>
        <v>0</v>
      </c>
    </row>
    <row r="61" spans="1:9">
      <c r="A61" s="712"/>
      <c r="B61" s="713"/>
      <c r="C61" s="713"/>
      <c r="D61" s="714"/>
      <c r="E61" s="138">
        <v>6</v>
      </c>
      <c r="F61" s="139">
        <f>'1.3 Frota Total'!E53</f>
        <v>0</v>
      </c>
      <c r="G61" s="139">
        <f>'1.3 Frota Total'!F53</f>
        <v>0</v>
      </c>
      <c r="H61" s="139">
        <f>'1.3 Frota Total'!G53</f>
        <v>0</v>
      </c>
      <c r="I61" s="175">
        <f>'1.3 Frota Total'!H53</f>
        <v>0</v>
      </c>
    </row>
    <row r="62" spans="1:9">
      <c r="A62" s="712"/>
      <c r="B62" s="713"/>
      <c r="C62" s="713"/>
      <c r="D62" s="714"/>
      <c r="E62" s="138">
        <v>7</v>
      </c>
      <c r="F62" s="139">
        <f>'1.3 Frota Total'!E54</f>
        <v>0</v>
      </c>
      <c r="G62" s="139">
        <f>'1.3 Frota Total'!F54</f>
        <v>0</v>
      </c>
      <c r="H62" s="139">
        <f>'1.3 Frota Total'!G54</f>
        <v>0</v>
      </c>
      <c r="I62" s="175">
        <f>'1.3 Frota Total'!H54</f>
        <v>0</v>
      </c>
    </row>
    <row r="63" spans="1:9">
      <c r="A63" s="712"/>
      <c r="B63" s="713"/>
      <c r="C63" s="713"/>
      <c r="D63" s="714"/>
      <c r="E63" s="138">
        <v>8</v>
      </c>
      <c r="F63" s="139">
        <f>'1.3 Frota Total'!E55</f>
        <v>0</v>
      </c>
      <c r="G63" s="139">
        <f>'1.3 Frota Total'!F55</f>
        <v>0</v>
      </c>
      <c r="H63" s="139">
        <f>'1.3 Frota Total'!G55</f>
        <v>0</v>
      </c>
      <c r="I63" s="175">
        <f>'1.3 Frota Total'!H55</f>
        <v>0</v>
      </c>
    </row>
    <row r="64" spans="1:9">
      <c r="A64" s="712"/>
      <c r="B64" s="713"/>
      <c r="C64" s="713"/>
      <c r="D64" s="714"/>
      <c r="E64" s="138">
        <v>9</v>
      </c>
      <c r="F64" s="139">
        <f>'1.3 Frota Total'!E56</f>
        <v>0</v>
      </c>
      <c r="G64" s="139">
        <f>'1.3 Frota Total'!F56</f>
        <v>0</v>
      </c>
      <c r="H64" s="139">
        <f>'1.3 Frota Total'!G56</f>
        <v>0</v>
      </c>
      <c r="I64" s="175">
        <f>'1.3 Frota Total'!H56</f>
        <v>0</v>
      </c>
    </row>
    <row r="65" spans="1:9">
      <c r="A65" s="712"/>
      <c r="B65" s="713"/>
      <c r="C65" s="713"/>
      <c r="D65" s="714"/>
      <c r="E65" s="138">
        <v>10</v>
      </c>
      <c r="F65" s="139">
        <f>'1.3 Frota Total'!E57</f>
        <v>0</v>
      </c>
      <c r="G65" s="139">
        <f>'1.3 Frota Total'!F57</f>
        <v>0</v>
      </c>
      <c r="H65" s="139">
        <f>'1.3 Frota Total'!G57</f>
        <v>0</v>
      </c>
      <c r="I65" s="175">
        <f>'1.3 Frota Total'!H57</f>
        <v>0</v>
      </c>
    </row>
    <row r="66" spans="1:9">
      <c r="A66" s="712"/>
      <c r="B66" s="713"/>
      <c r="C66" s="713"/>
      <c r="D66" s="714"/>
      <c r="E66" s="138">
        <v>11</v>
      </c>
      <c r="F66" s="139">
        <f>'1.3 Frota Total'!E58</f>
        <v>0</v>
      </c>
      <c r="G66" s="139">
        <f>'1.3 Frota Total'!F58</f>
        <v>0</v>
      </c>
      <c r="H66" s="139">
        <f>'1.3 Frota Total'!G58</f>
        <v>0</v>
      </c>
      <c r="I66" s="175">
        <f>'1.3 Frota Total'!H58</f>
        <v>0</v>
      </c>
    </row>
    <row r="67" spans="1:9">
      <c r="A67" s="712"/>
      <c r="B67" s="713"/>
      <c r="C67" s="713"/>
      <c r="D67" s="714"/>
      <c r="E67" s="138">
        <v>12</v>
      </c>
      <c r="F67" s="139">
        <f>'1.3 Frota Total'!E59</f>
        <v>0</v>
      </c>
      <c r="G67" s="139">
        <f>'1.3 Frota Total'!F59</f>
        <v>0</v>
      </c>
      <c r="H67" s="139">
        <f>'1.3 Frota Total'!G59</f>
        <v>0</v>
      </c>
      <c r="I67" s="175">
        <f>'1.3 Frota Total'!H59</f>
        <v>0</v>
      </c>
    </row>
    <row r="68" spans="1:9">
      <c r="A68" s="712"/>
      <c r="B68" s="713"/>
      <c r="C68" s="713"/>
      <c r="D68" s="714"/>
      <c r="E68" s="138">
        <v>13</v>
      </c>
      <c r="F68" s="139">
        <f>'1.3 Frota Total'!E60</f>
        <v>0</v>
      </c>
      <c r="G68" s="139">
        <f>'1.3 Frota Total'!F60</f>
        <v>0</v>
      </c>
      <c r="H68" s="139">
        <f>'1.3 Frota Total'!G60</f>
        <v>0</v>
      </c>
      <c r="I68" s="175">
        <f>'1.3 Frota Total'!H60</f>
        <v>0</v>
      </c>
    </row>
    <row r="69" spans="1:9">
      <c r="A69" s="712"/>
      <c r="B69" s="713"/>
      <c r="C69" s="713"/>
      <c r="D69" s="714"/>
      <c r="E69" s="138">
        <v>14</v>
      </c>
      <c r="F69" s="139">
        <f>'1.3 Frota Total'!E61</f>
        <v>0</v>
      </c>
      <c r="G69" s="139">
        <f>'1.3 Frota Total'!F61</f>
        <v>0</v>
      </c>
      <c r="H69" s="139">
        <f>'1.3 Frota Total'!G61</f>
        <v>0</v>
      </c>
      <c r="I69" s="175">
        <f>'1.3 Frota Total'!H61</f>
        <v>0</v>
      </c>
    </row>
    <row r="70" spans="1:9">
      <c r="A70" s="712"/>
      <c r="B70" s="713"/>
      <c r="C70" s="713"/>
      <c r="D70" s="714"/>
      <c r="E70" s="138">
        <v>15</v>
      </c>
      <c r="F70" s="139">
        <f>'1.3 Frota Total'!E62</f>
        <v>0</v>
      </c>
      <c r="G70" s="139">
        <f>'1.3 Frota Total'!F62</f>
        <v>0</v>
      </c>
      <c r="H70" s="139">
        <f>'1.3 Frota Total'!G62</f>
        <v>0</v>
      </c>
      <c r="I70" s="175">
        <f>'1.3 Frota Total'!H62</f>
        <v>0</v>
      </c>
    </row>
    <row r="71" spans="1:9">
      <c r="A71" s="703" t="s">
        <v>112</v>
      </c>
      <c r="B71" s="704"/>
      <c r="C71" s="704"/>
      <c r="D71" s="704"/>
      <c r="E71" s="136">
        <v>0</v>
      </c>
      <c r="F71" s="137">
        <f>'1.3 Frota Total'!E63</f>
        <v>0</v>
      </c>
      <c r="G71" s="137">
        <f>'1.3 Frota Total'!F63</f>
        <v>0</v>
      </c>
      <c r="H71" s="137">
        <f>'1.3 Frota Total'!G63</f>
        <v>0</v>
      </c>
      <c r="I71" s="174">
        <f>'1.3 Frota Total'!H63</f>
        <v>0</v>
      </c>
    </row>
    <row r="72" spans="1:9">
      <c r="A72" s="705"/>
      <c r="B72" s="706"/>
      <c r="C72" s="706"/>
      <c r="D72" s="706"/>
      <c r="E72" s="138">
        <v>1</v>
      </c>
      <c r="F72" s="139">
        <f>'1.3 Frota Total'!E64</f>
        <v>0</v>
      </c>
      <c r="G72" s="139">
        <f>'1.3 Frota Total'!F64</f>
        <v>0</v>
      </c>
      <c r="H72" s="139">
        <f>'1.3 Frota Total'!G64</f>
        <v>0</v>
      </c>
      <c r="I72" s="175">
        <f>'1.3 Frota Total'!H64</f>
        <v>0</v>
      </c>
    </row>
    <row r="73" spans="1:9">
      <c r="A73" s="705"/>
      <c r="B73" s="706"/>
      <c r="C73" s="706"/>
      <c r="D73" s="706"/>
      <c r="E73" s="138">
        <v>2</v>
      </c>
      <c r="F73" s="139">
        <f>'1.3 Frota Total'!E65</f>
        <v>0</v>
      </c>
      <c r="G73" s="139">
        <f>'1.3 Frota Total'!F65</f>
        <v>0</v>
      </c>
      <c r="H73" s="139">
        <f>'1.3 Frota Total'!G65</f>
        <v>0</v>
      </c>
      <c r="I73" s="175">
        <f>'1.3 Frota Total'!H65</f>
        <v>0</v>
      </c>
    </row>
    <row r="74" spans="1:9">
      <c r="A74" s="705"/>
      <c r="B74" s="706"/>
      <c r="C74" s="706"/>
      <c r="D74" s="706"/>
      <c r="E74" s="138">
        <v>3</v>
      </c>
      <c r="F74" s="139">
        <f>'1.3 Frota Total'!E66</f>
        <v>0</v>
      </c>
      <c r="G74" s="139">
        <f>'1.3 Frota Total'!F66</f>
        <v>0</v>
      </c>
      <c r="H74" s="139">
        <f>'1.3 Frota Total'!G66</f>
        <v>0</v>
      </c>
      <c r="I74" s="175">
        <f>'1.3 Frota Total'!H66</f>
        <v>0</v>
      </c>
    </row>
    <row r="75" spans="1:9">
      <c r="A75" s="705"/>
      <c r="B75" s="706"/>
      <c r="C75" s="706"/>
      <c r="D75" s="706"/>
      <c r="E75" s="138">
        <v>4</v>
      </c>
      <c r="F75" s="139">
        <f>'1.3 Frota Total'!E67</f>
        <v>0</v>
      </c>
      <c r="G75" s="139">
        <f>'1.3 Frota Total'!F67</f>
        <v>0</v>
      </c>
      <c r="H75" s="139">
        <f>'1.3 Frota Total'!G67</f>
        <v>0</v>
      </c>
      <c r="I75" s="175">
        <f>'1.3 Frota Total'!H67</f>
        <v>0</v>
      </c>
    </row>
    <row r="76" spans="1:9">
      <c r="A76" s="705"/>
      <c r="B76" s="706"/>
      <c r="C76" s="706"/>
      <c r="D76" s="706"/>
      <c r="E76" s="138">
        <v>5</v>
      </c>
      <c r="F76" s="139">
        <f>'1.3 Frota Total'!E68</f>
        <v>0</v>
      </c>
      <c r="G76" s="139">
        <f>'1.3 Frota Total'!F68</f>
        <v>0</v>
      </c>
      <c r="H76" s="139">
        <f>'1.3 Frota Total'!G68</f>
        <v>0</v>
      </c>
      <c r="I76" s="175">
        <f>'1.3 Frota Total'!H68</f>
        <v>0</v>
      </c>
    </row>
    <row r="77" spans="1:9">
      <c r="A77" s="705"/>
      <c r="B77" s="706"/>
      <c r="C77" s="706"/>
      <c r="D77" s="706"/>
      <c r="E77" s="138">
        <v>6</v>
      </c>
      <c r="F77" s="139">
        <f>'1.3 Frota Total'!E69</f>
        <v>0</v>
      </c>
      <c r="G77" s="139">
        <f>'1.3 Frota Total'!F69</f>
        <v>0</v>
      </c>
      <c r="H77" s="139">
        <f>'1.3 Frota Total'!G69</f>
        <v>0</v>
      </c>
      <c r="I77" s="175">
        <f>'1.3 Frota Total'!H69</f>
        <v>0</v>
      </c>
    </row>
    <row r="78" spans="1:9">
      <c r="A78" s="705"/>
      <c r="B78" s="706"/>
      <c r="C78" s="706"/>
      <c r="D78" s="706"/>
      <c r="E78" s="138">
        <v>7</v>
      </c>
      <c r="F78" s="139">
        <f>'1.3 Frota Total'!E70</f>
        <v>8</v>
      </c>
      <c r="G78" s="139">
        <f>'1.3 Frota Total'!F70</f>
        <v>0</v>
      </c>
      <c r="H78" s="139">
        <f>'1.3 Frota Total'!G70</f>
        <v>0</v>
      </c>
      <c r="I78" s="175">
        <f>'1.3 Frota Total'!H70</f>
        <v>0</v>
      </c>
    </row>
    <row r="79" spans="1:9">
      <c r="A79" s="707"/>
      <c r="B79" s="708"/>
      <c r="C79" s="708"/>
      <c r="D79" s="708"/>
      <c r="E79" s="138">
        <v>8</v>
      </c>
      <c r="F79" s="139">
        <f>'1.3 Frota Total'!E71</f>
        <v>0</v>
      </c>
      <c r="G79" s="139">
        <f>'1.3 Frota Total'!F71</f>
        <v>0</v>
      </c>
      <c r="H79" s="139">
        <f>'1.3 Frota Total'!G71</f>
        <v>0</v>
      </c>
      <c r="I79" s="175">
        <f>'1.3 Frota Total'!H71</f>
        <v>0</v>
      </c>
    </row>
    <row r="80" spans="1:9">
      <c r="A80" s="707"/>
      <c r="B80" s="708"/>
      <c r="C80" s="708"/>
      <c r="D80" s="708"/>
      <c r="E80" s="138">
        <v>9</v>
      </c>
      <c r="F80" s="139">
        <f>'1.3 Frota Total'!E72</f>
        <v>0</v>
      </c>
      <c r="G80" s="139">
        <f>'1.3 Frota Total'!F72</f>
        <v>0</v>
      </c>
      <c r="H80" s="139">
        <f>'1.3 Frota Total'!G72</f>
        <v>0</v>
      </c>
      <c r="I80" s="175">
        <f>'1.3 Frota Total'!H72</f>
        <v>0</v>
      </c>
    </row>
    <row r="81" spans="1:12">
      <c r="A81" s="707"/>
      <c r="B81" s="708"/>
      <c r="C81" s="708"/>
      <c r="D81" s="708"/>
      <c r="E81" s="138">
        <v>10</v>
      </c>
      <c r="F81" s="139">
        <f>'1.3 Frota Total'!E73</f>
        <v>0</v>
      </c>
      <c r="G81" s="139">
        <f>'1.3 Frota Total'!F73</f>
        <v>0</v>
      </c>
      <c r="H81" s="139">
        <f>'1.3 Frota Total'!G73</f>
        <v>0</v>
      </c>
      <c r="I81" s="175">
        <f>'1.3 Frota Total'!H73</f>
        <v>0</v>
      </c>
    </row>
    <row r="82" spans="1:12">
      <c r="A82" s="707"/>
      <c r="B82" s="708"/>
      <c r="C82" s="708"/>
      <c r="D82" s="708"/>
      <c r="E82" s="138">
        <v>11</v>
      </c>
      <c r="F82" s="139">
        <f>'1.3 Frota Total'!E74</f>
        <v>0</v>
      </c>
      <c r="G82" s="139">
        <f>'1.3 Frota Total'!F74</f>
        <v>0</v>
      </c>
      <c r="H82" s="139">
        <f>'1.3 Frota Total'!G74</f>
        <v>0</v>
      </c>
      <c r="I82" s="175">
        <f>'1.3 Frota Total'!H74</f>
        <v>0</v>
      </c>
    </row>
    <row r="83" spans="1:12">
      <c r="A83" s="707"/>
      <c r="B83" s="708"/>
      <c r="C83" s="708"/>
      <c r="D83" s="708"/>
      <c r="E83" s="138">
        <v>12</v>
      </c>
      <c r="F83" s="139">
        <f>'1.3 Frota Total'!E75</f>
        <v>0</v>
      </c>
      <c r="G83" s="139">
        <f>'1.3 Frota Total'!F75</f>
        <v>0</v>
      </c>
      <c r="H83" s="139">
        <f>'1.3 Frota Total'!G75</f>
        <v>0</v>
      </c>
      <c r="I83" s="175">
        <f>'1.3 Frota Total'!H75</f>
        <v>0</v>
      </c>
    </row>
    <row r="84" spans="1:12">
      <c r="A84" s="707"/>
      <c r="B84" s="708"/>
      <c r="C84" s="708"/>
      <c r="D84" s="708"/>
      <c r="E84" s="138">
        <v>13</v>
      </c>
      <c r="F84" s="139">
        <f>'1.3 Frota Total'!E76</f>
        <v>0</v>
      </c>
      <c r="G84" s="139">
        <f>'1.3 Frota Total'!F76</f>
        <v>0</v>
      </c>
      <c r="H84" s="139">
        <f>'1.3 Frota Total'!G76</f>
        <v>0</v>
      </c>
      <c r="I84" s="175">
        <f>'1.3 Frota Total'!H76</f>
        <v>0</v>
      </c>
    </row>
    <row r="85" spans="1:12">
      <c r="A85" s="707"/>
      <c r="B85" s="708"/>
      <c r="C85" s="708"/>
      <c r="D85" s="708"/>
      <c r="E85" s="138">
        <v>14</v>
      </c>
      <c r="F85" s="139">
        <f>'1.3 Frota Total'!E77</f>
        <v>0</v>
      </c>
      <c r="G85" s="139">
        <f>'1.3 Frota Total'!F77</f>
        <v>0</v>
      </c>
      <c r="H85" s="139">
        <f>'1.3 Frota Total'!G77</f>
        <v>0</v>
      </c>
      <c r="I85" s="175">
        <f>'1.3 Frota Total'!H77</f>
        <v>0</v>
      </c>
    </row>
    <row r="86" spans="1:12">
      <c r="A86" s="707"/>
      <c r="B86" s="708"/>
      <c r="C86" s="708"/>
      <c r="D86" s="708"/>
      <c r="E86" s="138">
        <v>15</v>
      </c>
      <c r="F86" s="139">
        <f>'1.3 Frota Total'!E78</f>
        <v>0</v>
      </c>
      <c r="G86" s="139">
        <f>'1.3 Frota Total'!F78</f>
        <v>0</v>
      </c>
      <c r="H86" s="139">
        <f>'1.3 Frota Total'!G78</f>
        <v>0</v>
      </c>
      <c r="I86" s="175">
        <f>'1.3 Frota Total'!H78</f>
        <v>0</v>
      </c>
    </row>
    <row r="87" spans="1:12">
      <c r="A87" s="703" t="s">
        <v>138</v>
      </c>
      <c r="B87" s="704"/>
      <c r="C87" s="704"/>
      <c r="D87" s="704"/>
      <c r="E87" s="136">
        <v>0</v>
      </c>
      <c r="F87" s="137">
        <f>'1.3 Frota Total'!E79</f>
        <v>0</v>
      </c>
      <c r="G87" s="137">
        <f>'1.3 Frota Total'!F79</f>
        <v>0</v>
      </c>
      <c r="H87" s="137">
        <f>'1.3 Frota Total'!G79</f>
        <v>0</v>
      </c>
      <c r="I87" s="174">
        <f>'1.3 Frota Total'!H79</f>
        <v>0</v>
      </c>
      <c r="L87" s="148"/>
    </row>
    <row r="88" spans="1:12">
      <c r="A88" s="705"/>
      <c r="B88" s="706"/>
      <c r="C88" s="706"/>
      <c r="D88" s="706"/>
      <c r="E88" s="138">
        <v>1</v>
      </c>
      <c r="F88" s="139">
        <f>'1.3 Frota Total'!E80</f>
        <v>0</v>
      </c>
      <c r="G88" s="139">
        <f>'1.3 Frota Total'!F80</f>
        <v>0</v>
      </c>
      <c r="H88" s="139">
        <f>'1.3 Frota Total'!G80</f>
        <v>0</v>
      </c>
      <c r="I88" s="175">
        <f>'1.3 Frota Total'!H80</f>
        <v>0</v>
      </c>
    </row>
    <row r="89" spans="1:12">
      <c r="A89" s="705"/>
      <c r="B89" s="706"/>
      <c r="C89" s="706"/>
      <c r="D89" s="706"/>
      <c r="E89" s="138">
        <v>2</v>
      </c>
      <c r="F89" s="139">
        <f>'1.3 Frota Total'!E81</f>
        <v>0</v>
      </c>
      <c r="G89" s="139">
        <f>'1.3 Frota Total'!F81</f>
        <v>0</v>
      </c>
      <c r="H89" s="139">
        <f>'1.3 Frota Total'!G81</f>
        <v>0</v>
      </c>
      <c r="I89" s="175">
        <f>'1.3 Frota Total'!H81</f>
        <v>0</v>
      </c>
    </row>
    <row r="90" spans="1:12">
      <c r="A90" s="705"/>
      <c r="B90" s="706"/>
      <c r="C90" s="706"/>
      <c r="D90" s="706"/>
      <c r="E90" s="138">
        <v>3</v>
      </c>
      <c r="F90" s="139">
        <f>'1.3 Frota Total'!E82</f>
        <v>0</v>
      </c>
      <c r="G90" s="139">
        <f>'1.3 Frota Total'!F82</f>
        <v>0</v>
      </c>
      <c r="H90" s="139">
        <f>'1.3 Frota Total'!G82</f>
        <v>0</v>
      </c>
      <c r="I90" s="175">
        <f>'1.3 Frota Total'!H82</f>
        <v>0</v>
      </c>
    </row>
    <row r="91" spans="1:12">
      <c r="A91" s="705"/>
      <c r="B91" s="706"/>
      <c r="C91" s="706"/>
      <c r="D91" s="706"/>
      <c r="E91" s="138">
        <v>4</v>
      </c>
      <c r="F91" s="139">
        <f>'1.3 Frota Total'!E83</f>
        <v>0</v>
      </c>
      <c r="G91" s="139">
        <f>'1.3 Frota Total'!F83</f>
        <v>0</v>
      </c>
      <c r="H91" s="139">
        <f>'1.3 Frota Total'!G83</f>
        <v>0</v>
      </c>
      <c r="I91" s="175">
        <f>'1.3 Frota Total'!H83</f>
        <v>0</v>
      </c>
    </row>
    <row r="92" spans="1:12">
      <c r="A92" s="705"/>
      <c r="B92" s="706"/>
      <c r="C92" s="706"/>
      <c r="D92" s="706"/>
      <c r="E92" s="138">
        <v>5</v>
      </c>
      <c r="F92" s="139">
        <f>'1.3 Frota Total'!E84</f>
        <v>0</v>
      </c>
      <c r="G92" s="139">
        <f>'1.3 Frota Total'!F84</f>
        <v>0</v>
      </c>
      <c r="H92" s="139">
        <f>'1.3 Frota Total'!G84</f>
        <v>0</v>
      </c>
      <c r="I92" s="175">
        <f>'1.3 Frota Total'!H84</f>
        <v>0</v>
      </c>
    </row>
    <row r="93" spans="1:12">
      <c r="A93" s="705"/>
      <c r="B93" s="706"/>
      <c r="C93" s="706"/>
      <c r="D93" s="706"/>
      <c r="E93" s="138">
        <v>6</v>
      </c>
      <c r="F93" s="139">
        <f>'1.3 Frota Total'!E85</f>
        <v>0</v>
      </c>
      <c r="G93" s="139">
        <f>'1.3 Frota Total'!F85</f>
        <v>0</v>
      </c>
      <c r="H93" s="139">
        <f>'1.3 Frota Total'!G85</f>
        <v>0</v>
      </c>
      <c r="I93" s="175">
        <f>'1.3 Frota Total'!H85</f>
        <v>0</v>
      </c>
    </row>
    <row r="94" spans="1:12">
      <c r="A94" s="705"/>
      <c r="B94" s="706"/>
      <c r="C94" s="706"/>
      <c r="D94" s="706"/>
      <c r="E94" s="138">
        <v>7</v>
      </c>
      <c r="F94" s="139">
        <f>'1.3 Frota Total'!E86</f>
        <v>6</v>
      </c>
      <c r="G94" s="139">
        <f>'1.3 Frota Total'!F86</f>
        <v>0</v>
      </c>
      <c r="H94" s="139">
        <f>'1.3 Frota Total'!G86</f>
        <v>0</v>
      </c>
      <c r="I94" s="175">
        <f>'1.3 Frota Total'!H86</f>
        <v>0</v>
      </c>
    </row>
    <row r="95" spans="1:12">
      <c r="A95" s="707"/>
      <c r="B95" s="708"/>
      <c r="C95" s="708"/>
      <c r="D95" s="708"/>
      <c r="E95" s="138">
        <v>8</v>
      </c>
      <c r="F95" s="139">
        <f>'1.3 Frota Total'!E87</f>
        <v>0</v>
      </c>
      <c r="G95" s="139">
        <f>'1.3 Frota Total'!F87</f>
        <v>0</v>
      </c>
      <c r="H95" s="139">
        <f>'1.3 Frota Total'!G87</f>
        <v>0</v>
      </c>
      <c r="I95" s="175">
        <f>'1.3 Frota Total'!H87</f>
        <v>0</v>
      </c>
    </row>
    <row r="96" spans="1:12">
      <c r="A96" s="707"/>
      <c r="B96" s="708"/>
      <c r="C96" s="708"/>
      <c r="D96" s="708"/>
      <c r="E96" s="138">
        <v>9</v>
      </c>
      <c r="F96" s="139">
        <f>'1.3 Frota Total'!E88</f>
        <v>0</v>
      </c>
      <c r="G96" s="139">
        <f>'1.3 Frota Total'!F88</f>
        <v>0</v>
      </c>
      <c r="H96" s="139">
        <f>'1.3 Frota Total'!G88</f>
        <v>0</v>
      </c>
      <c r="I96" s="175">
        <f>'1.3 Frota Total'!H88</f>
        <v>0</v>
      </c>
    </row>
    <row r="97" spans="1:9">
      <c r="A97" s="707"/>
      <c r="B97" s="708"/>
      <c r="C97" s="708"/>
      <c r="D97" s="708"/>
      <c r="E97" s="138">
        <v>10</v>
      </c>
      <c r="F97" s="139">
        <f>'1.3 Frota Total'!E89</f>
        <v>0</v>
      </c>
      <c r="G97" s="139">
        <f>'1.3 Frota Total'!F89</f>
        <v>0</v>
      </c>
      <c r="H97" s="139">
        <f>'1.3 Frota Total'!G89</f>
        <v>0</v>
      </c>
      <c r="I97" s="175">
        <f>'1.3 Frota Total'!H89</f>
        <v>0</v>
      </c>
    </row>
    <row r="98" spans="1:9">
      <c r="A98" s="707"/>
      <c r="B98" s="708"/>
      <c r="C98" s="708"/>
      <c r="D98" s="708"/>
      <c r="E98" s="138">
        <v>11</v>
      </c>
      <c r="F98" s="139">
        <f>'1.3 Frota Total'!E90</f>
        <v>0</v>
      </c>
      <c r="G98" s="139">
        <f>'1.3 Frota Total'!F90</f>
        <v>0</v>
      </c>
      <c r="H98" s="139">
        <f>'1.3 Frota Total'!G90</f>
        <v>0</v>
      </c>
      <c r="I98" s="175">
        <f>'1.3 Frota Total'!H90</f>
        <v>0</v>
      </c>
    </row>
    <row r="99" spans="1:9">
      <c r="A99" s="707"/>
      <c r="B99" s="708"/>
      <c r="C99" s="708"/>
      <c r="D99" s="708"/>
      <c r="E99" s="138">
        <v>12</v>
      </c>
      <c r="F99" s="139">
        <f>'1.3 Frota Total'!E91</f>
        <v>0</v>
      </c>
      <c r="G99" s="139">
        <f>'1.3 Frota Total'!F91</f>
        <v>0</v>
      </c>
      <c r="H99" s="139">
        <f>'1.3 Frota Total'!G91</f>
        <v>0</v>
      </c>
      <c r="I99" s="175">
        <f>'1.3 Frota Total'!H91</f>
        <v>0</v>
      </c>
    </row>
    <row r="100" spans="1:9">
      <c r="A100" s="707"/>
      <c r="B100" s="708"/>
      <c r="C100" s="708"/>
      <c r="D100" s="708"/>
      <c r="E100" s="138">
        <v>13</v>
      </c>
      <c r="F100" s="139">
        <f>'1.3 Frota Total'!E92</f>
        <v>0</v>
      </c>
      <c r="G100" s="139">
        <f>'1.3 Frota Total'!F92</f>
        <v>0</v>
      </c>
      <c r="H100" s="139">
        <f>'1.3 Frota Total'!G92</f>
        <v>0</v>
      </c>
      <c r="I100" s="175">
        <f>'1.3 Frota Total'!H92</f>
        <v>0</v>
      </c>
    </row>
    <row r="101" spans="1:9">
      <c r="A101" s="707"/>
      <c r="B101" s="708"/>
      <c r="C101" s="708"/>
      <c r="D101" s="708"/>
      <c r="E101" s="138">
        <v>14</v>
      </c>
      <c r="F101" s="139">
        <f>'1.3 Frota Total'!E93</f>
        <v>0</v>
      </c>
      <c r="G101" s="139">
        <f>'1.3 Frota Total'!F93</f>
        <v>0</v>
      </c>
      <c r="H101" s="139">
        <f>'1.3 Frota Total'!G93</f>
        <v>0</v>
      </c>
      <c r="I101" s="175">
        <f>'1.3 Frota Total'!H93</f>
        <v>0</v>
      </c>
    </row>
    <row r="102" spans="1:9">
      <c r="A102" s="707"/>
      <c r="B102" s="708"/>
      <c r="C102" s="708"/>
      <c r="D102" s="708"/>
      <c r="E102" s="190">
        <v>15</v>
      </c>
      <c r="F102" s="191">
        <f>'1.3 Frota Total'!E94</f>
        <v>0</v>
      </c>
      <c r="G102" s="191">
        <f>'1.3 Frota Total'!F94</f>
        <v>0</v>
      </c>
      <c r="H102" s="191">
        <f>'1.3 Frota Total'!G94</f>
        <v>0</v>
      </c>
      <c r="I102" s="192">
        <f>'1.3 Frota Total'!H94</f>
        <v>0</v>
      </c>
    </row>
    <row r="103" spans="1:9">
      <c r="A103" s="709" t="s">
        <v>142</v>
      </c>
      <c r="B103" s="710"/>
      <c r="C103" s="710"/>
      <c r="D103" s="711"/>
      <c r="E103" s="136">
        <v>0</v>
      </c>
      <c r="F103" s="137">
        <f>'1.3 Frota Total'!E95</f>
        <v>0</v>
      </c>
      <c r="G103" s="137">
        <f>'1.3 Frota Total'!F95</f>
        <v>0</v>
      </c>
      <c r="H103" s="137">
        <f>'1.3 Frota Total'!G95</f>
        <v>0</v>
      </c>
      <c r="I103" s="174">
        <f>'1.3 Frota Total'!H95</f>
        <v>0</v>
      </c>
    </row>
    <row r="104" spans="1:9">
      <c r="A104" s="712"/>
      <c r="B104" s="713"/>
      <c r="C104" s="713"/>
      <c r="D104" s="714"/>
      <c r="E104" s="138">
        <v>1</v>
      </c>
      <c r="F104" s="139">
        <f>'1.3 Frota Total'!E96</f>
        <v>0</v>
      </c>
      <c r="G104" s="139">
        <f>'1.3 Frota Total'!F96</f>
        <v>0</v>
      </c>
      <c r="H104" s="139">
        <f>'1.3 Frota Total'!G96</f>
        <v>0</v>
      </c>
      <c r="I104" s="175">
        <f>'1.3 Frota Total'!H96</f>
        <v>0</v>
      </c>
    </row>
    <row r="105" spans="1:9">
      <c r="A105" s="712"/>
      <c r="B105" s="713"/>
      <c r="C105" s="713"/>
      <c r="D105" s="714"/>
      <c r="E105" s="138">
        <v>2</v>
      </c>
      <c r="F105" s="139">
        <f>'1.3 Frota Total'!E97</f>
        <v>0</v>
      </c>
      <c r="G105" s="139">
        <f>'1.3 Frota Total'!F97</f>
        <v>0</v>
      </c>
      <c r="H105" s="139">
        <f>'1.3 Frota Total'!G97</f>
        <v>0</v>
      </c>
      <c r="I105" s="175">
        <f>'1.3 Frota Total'!H97</f>
        <v>0</v>
      </c>
    </row>
    <row r="106" spans="1:9">
      <c r="A106" s="712"/>
      <c r="B106" s="713"/>
      <c r="C106" s="713"/>
      <c r="D106" s="714"/>
      <c r="E106" s="138">
        <v>3</v>
      </c>
      <c r="F106" s="139">
        <f>'1.3 Frota Total'!E98</f>
        <v>0</v>
      </c>
      <c r="G106" s="139">
        <f>'1.3 Frota Total'!F98</f>
        <v>0</v>
      </c>
      <c r="H106" s="139">
        <f>'1.3 Frota Total'!G98</f>
        <v>0</v>
      </c>
      <c r="I106" s="175">
        <f>'1.3 Frota Total'!H98</f>
        <v>0</v>
      </c>
    </row>
    <row r="107" spans="1:9">
      <c r="A107" s="712"/>
      <c r="B107" s="713"/>
      <c r="C107" s="713"/>
      <c r="D107" s="714"/>
      <c r="E107" s="138">
        <v>4</v>
      </c>
      <c r="F107" s="139">
        <f>'1.3 Frota Total'!E99</f>
        <v>0</v>
      </c>
      <c r="G107" s="139">
        <f>'1.3 Frota Total'!F99</f>
        <v>0</v>
      </c>
      <c r="H107" s="139">
        <f>'1.3 Frota Total'!G99</f>
        <v>0</v>
      </c>
      <c r="I107" s="175">
        <f>'1.3 Frota Total'!H99</f>
        <v>0</v>
      </c>
    </row>
    <row r="108" spans="1:9">
      <c r="A108" s="712"/>
      <c r="B108" s="713"/>
      <c r="C108" s="713"/>
      <c r="D108" s="714"/>
      <c r="E108" s="138">
        <v>5</v>
      </c>
      <c r="F108" s="139">
        <f>'1.3 Frota Total'!E100</f>
        <v>0</v>
      </c>
      <c r="G108" s="139">
        <f>'1.3 Frota Total'!F100</f>
        <v>0</v>
      </c>
      <c r="H108" s="139">
        <f>'1.3 Frota Total'!G100</f>
        <v>0</v>
      </c>
      <c r="I108" s="175">
        <f>'1.3 Frota Total'!H100</f>
        <v>0</v>
      </c>
    </row>
    <row r="109" spans="1:9">
      <c r="A109" s="712"/>
      <c r="B109" s="713"/>
      <c r="C109" s="713"/>
      <c r="D109" s="714"/>
      <c r="E109" s="138">
        <v>6</v>
      </c>
      <c r="F109" s="139">
        <f>'1.3 Frota Total'!E101</f>
        <v>0</v>
      </c>
      <c r="G109" s="139">
        <f>'1.3 Frota Total'!F101</f>
        <v>0</v>
      </c>
      <c r="H109" s="139">
        <f>'1.3 Frota Total'!G101</f>
        <v>0</v>
      </c>
      <c r="I109" s="175">
        <f>'1.3 Frota Total'!H101</f>
        <v>0</v>
      </c>
    </row>
    <row r="110" spans="1:9">
      <c r="A110" s="712"/>
      <c r="B110" s="713"/>
      <c r="C110" s="713"/>
      <c r="D110" s="714"/>
      <c r="E110" s="138">
        <v>7</v>
      </c>
      <c r="F110" s="139">
        <f>'1.3 Frota Total'!E102</f>
        <v>0</v>
      </c>
      <c r="G110" s="139">
        <f>'1.3 Frota Total'!F102</f>
        <v>0</v>
      </c>
      <c r="H110" s="139">
        <f>'1.3 Frota Total'!G102</f>
        <v>0</v>
      </c>
      <c r="I110" s="175">
        <f>'1.3 Frota Total'!H102</f>
        <v>0</v>
      </c>
    </row>
    <row r="111" spans="1:9">
      <c r="A111" s="712"/>
      <c r="B111" s="713"/>
      <c r="C111" s="713"/>
      <c r="D111" s="714"/>
      <c r="E111" s="138">
        <v>8</v>
      </c>
      <c r="F111" s="139">
        <f>'1.3 Frota Total'!E103</f>
        <v>0</v>
      </c>
      <c r="G111" s="139">
        <f>'1.3 Frota Total'!F103</f>
        <v>0</v>
      </c>
      <c r="H111" s="139">
        <f>'1.3 Frota Total'!G103</f>
        <v>0</v>
      </c>
      <c r="I111" s="175">
        <f>'1.3 Frota Total'!H103</f>
        <v>0</v>
      </c>
    </row>
    <row r="112" spans="1:9">
      <c r="A112" s="712"/>
      <c r="B112" s="713"/>
      <c r="C112" s="713"/>
      <c r="D112" s="714"/>
      <c r="E112" s="138">
        <v>9</v>
      </c>
      <c r="F112" s="139">
        <f>'1.3 Frota Total'!E104</f>
        <v>0</v>
      </c>
      <c r="G112" s="139">
        <f>'1.3 Frota Total'!F104</f>
        <v>0</v>
      </c>
      <c r="H112" s="139">
        <f>'1.3 Frota Total'!G104</f>
        <v>0</v>
      </c>
      <c r="I112" s="175">
        <f>'1.3 Frota Total'!H104</f>
        <v>0</v>
      </c>
    </row>
    <row r="113" spans="1:9">
      <c r="A113" s="712"/>
      <c r="B113" s="713"/>
      <c r="C113" s="713"/>
      <c r="D113" s="714"/>
      <c r="E113" s="138">
        <v>10</v>
      </c>
      <c r="F113" s="139">
        <f>'1.3 Frota Total'!E105</f>
        <v>0</v>
      </c>
      <c r="G113" s="139">
        <f>'1.3 Frota Total'!F105</f>
        <v>0</v>
      </c>
      <c r="H113" s="139">
        <f>'1.3 Frota Total'!G105</f>
        <v>0</v>
      </c>
      <c r="I113" s="175">
        <f>'1.3 Frota Total'!H105</f>
        <v>0</v>
      </c>
    </row>
    <row r="114" spans="1:9">
      <c r="A114" s="712"/>
      <c r="B114" s="713"/>
      <c r="C114" s="713"/>
      <c r="D114" s="714"/>
      <c r="E114" s="138">
        <v>11</v>
      </c>
      <c r="F114" s="139">
        <f>'1.3 Frota Total'!E106</f>
        <v>0</v>
      </c>
      <c r="G114" s="139">
        <f>'1.3 Frota Total'!F106</f>
        <v>0</v>
      </c>
      <c r="H114" s="139">
        <f>'1.3 Frota Total'!G106</f>
        <v>0</v>
      </c>
      <c r="I114" s="175">
        <f>'1.3 Frota Total'!H106</f>
        <v>0</v>
      </c>
    </row>
    <row r="115" spans="1:9">
      <c r="A115" s="712"/>
      <c r="B115" s="713"/>
      <c r="C115" s="713"/>
      <c r="D115" s="714"/>
      <c r="E115" s="138">
        <v>12</v>
      </c>
      <c r="F115" s="139">
        <f>'1.3 Frota Total'!E107</f>
        <v>0</v>
      </c>
      <c r="G115" s="139">
        <f>'1.3 Frota Total'!F107</f>
        <v>0</v>
      </c>
      <c r="H115" s="139">
        <f>'1.3 Frota Total'!G107</f>
        <v>0</v>
      </c>
      <c r="I115" s="175">
        <f>'1.3 Frota Total'!H107</f>
        <v>0</v>
      </c>
    </row>
    <row r="116" spans="1:9">
      <c r="A116" s="712"/>
      <c r="B116" s="713"/>
      <c r="C116" s="713"/>
      <c r="D116" s="714"/>
      <c r="E116" s="138">
        <v>13</v>
      </c>
      <c r="F116" s="139">
        <f>'1.3 Frota Total'!E108</f>
        <v>0</v>
      </c>
      <c r="G116" s="139">
        <f>'1.3 Frota Total'!F108</f>
        <v>0</v>
      </c>
      <c r="H116" s="139">
        <f>'1.3 Frota Total'!G108</f>
        <v>0</v>
      </c>
      <c r="I116" s="175">
        <f>'1.3 Frota Total'!H108</f>
        <v>0</v>
      </c>
    </row>
    <row r="117" spans="1:9">
      <c r="A117" s="712"/>
      <c r="B117" s="713"/>
      <c r="C117" s="713"/>
      <c r="D117" s="714"/>
      <c r="E117" s="138">
        <v>14</v>
      </c>
      <c r="F117" s="139">
        <f>'1.3 Frota Total'!E109</f>
        <v>0</v>
      </c>
      <c r="G117" s="139">
        <f>'1.3 Frota Total'!F109</f>
        <v>0</v>
      </c>
      <c r="H117" s="139">
        <f>'1.3 Frota Total'!G109</f>
        <v>0</v>
      </c>
      <c r="I117" s="175">
        <f>'1.3 Frota Total'!H109</f>
        <v>0</v>
      </c>
    </row>
    <row r="118" spans="1:9">
      <c r="A118" s="715"/>
      <c r="B118" s="716"/>
      <c r="C118" s="716"/>
      <c r="D118" s="717"/>
      <c r="E118" s="138">
        <v>15</v>
      </c>
      <c r="F118" s="139">
        <f>'1.3 Frota Total'!E110</f>
        <v>0</v>
      </c>
      <c r="G118" s="139">
        <f>'1.3 Frota Total'!F110</f>
        <v>0</v>
      </c>
      <c r="H118" s="139">
        <f>'1.3 Frota Total'!G110</f>
        <v>0</v>
      </c>
      <c r="I118" s="175">
        <f>'1.3 Frota Total'!H110</f>
        <v>0</v>
      </c>
    </row>
    <row r="119" spans="1:9">
      <c r="A119" s="703" t="s">
        <v>144</v>
      </c>
      <c r="B119" s="704"/>
      <c r="C119" s="704"/>
      <c r="D119" s="704"/>
      <c r="E119" s="136">
        <v>0</v>
      </c>
      <c r="F119" s="137">
        <f>'1.3 Frota Total'!E111</f>
        <v>0</v>
      </c>
      <c r="G119" s="137">
        <f>'1.3 Frota Total'!F111</f>
        <v>0</v>
      </c>
      <c r="H119" s="137">
        <f>'1.3 Frota Total'!G111</f>
        <v>0</v>
      </c>
      <c r="I119" s="174">
        <f>'1.3 Frota Total'!H111</f>
        <v>0</v>
      </c>
    </row>
    <row r="120" spans="1:9">
      <c r="A120" s="705"/>
      <c r="B120" s="706"/>
      <c r="C120" s="706"/>
      <c r="D120" s="706"/>
      <c r="E120" s="138">
        <v>1</v>
      </c>
      <c r="F120" s="139">
        <f>'1.3 Frota Total'!E112</f>
        <v>0</v>
      </c>
      <c r="G120" s="139">
        <f>'1.3 Frota Total'!F112</f>
        <v>0</v>
      </c>
      <c r="H120" s="139">
        <f>'1.3 Frota Total'!G112</f>
        <v>0</v>
      </c>
      <c r="I120" s="175">
        <f>'1.3 Frota Total'!H112</f>
        <v>0</v>
      </c>
    </row>
    <row r="121" spans="1:9">
      <c r="A121" s="705"/>
      <c r="B121" s="706"/>
      <c r="C121" s="706"/>
      <c r="D121" s="706"/>
      <c r="E121" s="138">
        <v>2</v>
      </c>
      <c r="F121" s="139">
        <f>'1.3 Frota Total'!E113</f>
        <v>0</v>
      </c>
      <c r="G121" s="139">
        <f>'1.3 Frota Total'!F113</f>
        <v>0</v>
      </c>
      <c r="H121" s="139">
        <f>'1.3 Frota Total'!G113</f>
        <v>0</v>
      </c>
      <c r="I121" s="175">
        <f>'1.3 Frota Total'!H113</f>
        <v>0</v>
      </c>
    </row>
    <row r="122" spans="1:9">
      <c r="A122" s="705"/>
      <c r="B122" s="706"/>
      <c r="C122" s="706"/>
      <c r="D122" s="706"/>
      <c r="E122" s="138">
        <v>3</v>
      </c>
      <c r="F122" s="139">
        <f>'1.3 Frota Total'!E114</f>
        <v>0</v>
      </c>
      <c r="G122" s="139">
        <f>'1.3 Frota Total'!F114</f>
        <v>0</v>
      </c>
      <c r="H122" s="139">
        <f>'1.3 Frota Total'!G114</f>
        <v>0</v>
      </c>
      <c r="I122" s="175">
        <f>'1.3 Frota Total'!H114</f>
        <v>0</v>
      </c>
    </row>
    <row r="123" spans="1:9">
      <c r="A123" s="705"/>
      <c r="B123" s="706"/>
      <c r="C123" s="706"/>
      <c r="D123" s="706"/>
      <c r="E123" s="138">
        <v>4</v>
      </c>
      <c r="F123" s="139">
        <f>'1.3 Frota Total'!E115</f>
        <v>0</v>
      </c>
      <c r="G123" s="139">
        <f>'1.3 Frota Total'!F115</f>
        <v>0</v>
      </c>
      <c r="H123" s="139">
        <f>'1.3 Frota Total'!G115</f>
        <v>0</v>
      </c>
      <c r="I123" s="175">
        <f>'1.3 Frota Total'!H115</f>
        <v>0</v>
      </c>
    </row>
    <row r="124" spans="1:9">
      <c r="A124" s="705"/>
      <c r="B124" s="706"/>
      <c r="C124" s="706"/>
      <c r="D124" s="706"/>
      <c r="E124" s="138">
        <v>5</v>
      </c>
      <c r="F124" s="139">
        <f>'1.3 Frota Total'!E116</f>
        <v>0</v>
      </c>
      <c r="G124" s="139">
        <f>'1.3 Frota Total'!F116</f>
        <v>0</v>
      </c>
      <c r="H124" s="139">
        <f>'1.3 Frota Total'!G116</f>
        <v>0</v>
      </c>
      <c r="I124" s="175">
        <f>'1.3 Frota Total'!H116</f>
        <v>0</v>
      </c>
    </row>
    <row r="125" spans="1:9">
      <c r="A125" s="705"/>
      <c r="B125" s="706"/>
      <c r="C125" s="706"/>
      <c r="D125" s="706"/>
      <c r="E125" s="138">
        <v>6</v>
      </c>
      <c r="F125" s="139">
        <f>'1.3 Frota Total'!E117</f>
        <v>0</v>
      </c>
      <c r="G125" s="139">
        <f>'1.3 Frota Total'!F117</f>
        <v>0</v>
      </c>
      <c r="H125" s="139">
        <f>'1.3 Frota Total'!G117</f>
        <v>0</v>
      </c>
      <c r="I125" s="175">
        <f>'1.3 Frota Total'!H117</f>
        <v>0</v>
      </c>
    </row>
    <row r="126" spans="1:9">
      <c r="A126" s="705"/>
      <c r="B126" s="706"/>
      <c r="C126" s="706"/>
      <c r="D126" s="706"/>
      <c r="E126" s="138">
        <v>7</v>
      </c>
      <c r="F126" s="139">
        <f>'1.3 Frota Total'!E118</f>
        <v>0</v>
      </c>
      <c r="G126" s="139">
        <f>'1.3 Frota Total'!F118</f>
        <v>0</v>
      </c>
      <c r="H126" s="139">
        <f>'1.3 Frota Total'!G118</f>
        <v>0</v>
      </c>
      <c r="I126" s="175">
        <f>'1.3 Frota Total'!H118</f>
        <v>0</v>
      </c>
    </row>
    <row r="127" spans="1:9">
      <c r="A127" s="705"/>
      <c r="B127" s="706"/>
      <c r="C127" s="706"/>
      <c r="D127" s="706"/>
      <c r="E127" s="138">
        <v>8</v>
      </c>
      <c r="F127" s="139">
        <f>'1.3 Frota Total'!E119</f>
        <v>0</v>
      </c>
      <c r="G127" s="139">
        <f>'1.3 Frota Total'!F119</f>
        <v>0</v>
      </c>
      <c r="H127" s="139">
        <f>'1.3 Frota Total'!G119</f>
        <v>0</v>
      </c>
      <c r="I127" s="175">
        <f>'1.3 Frota Total'!H119</f>
        <v>0</v>
      </c>
    </row>
    <row r="128" spans="1:9">
      <c r="A128" s="705"/>
      <c r="B128" s="706"/>
      <c r="C128" s="706"/>
      <c r="D128" s="706"/>
      <c r="E128" s="138">
        <v>9</v>
      </c>
      <c r="F128" s="139">
        <f>'1.3 Frota Total'!E120</f>
        <v>0</v>
      </c>
      <c r="G128" s="139">
        <f>'1.3 Frota Total'!F120</f>
        <v>0</v>
      </c>
      <c r="H128" s="139">
        <f>'1.3 Frota Total'!G120</f>
        <v>0</v>
      </c>
      <c r="I128" s="175">
        <f>'1.3 Frota Total'!H120</f>
        <v>0</v>
      </c>
    </row>
    <row r="129" spans="1:9">
      <c r="A129" s="705"/>
      <c r="B129" s="706"/>
      <c r="C129" s="706"/>
      <c r="D129" s="706"/>
      <c r="E129" s="138">
        <v>10</v>
      </c>
      <c r="F129" s="139">
        <f>'1.3 Frota Total'!E121</f>
        <v>0</v>
      </c>
      <c r="G129" s="139">
        <f>'1.3 Frota Total'!F121</f>
        <v>0</v>
      </c>
      <c r="H129" s="139">
        <f>'1.3 Frota Total'!G121</f>
        <v>0</v>
      </c>
      <c r="I129" s="175">
        <f>'1.3 Frota Total'!H121</f>
        <v>0</v>
      </c>
    </row>
    <row r="130" spans="1:9">
      <c r="A130" s="705"/>
      <c r="B130" s="706"/>
      <c r="C130" s="706"/>
      <c r="D130" s="706"/>
      <c r="E130" s="138">
        <v>11</v>
      </c>
      <c r="F130" s="139">
        <f>'1.3 Frota Total'!E122</f>
        <v>0</v>
      </c>
      <c r="G130" s="139">
        <f>'1.3 Frota Total'!F122</f>
        <v>0</v>
      </c>
      <c r="H130" s="139">
        <f>'1.3 Frota Total'!G122</f>
        <v>0</v>
      </c>
      <c r="I130" s="175">
        <f>'1.3 Frota Total'!H122</f>
        <v>0</v>
      </c>
    </row>
    <row r="131" spans="1:9">
      <c r="A131" s="707"/>
      <c r="B131" s="708"/>
      <c r="C131" s="708"/>
      <c r="D131" s="708"/>
      <c r="E131" s="138">
        <v>12</v>
      </c>
      <c r="F131" s="139">
        <f>'1.3 Frota Total'!E123</f>
        <v>0</v>
      </c>
      <c r="G131" s="139">
        <f>'1.3 Frota Total'!F123</f>
        <v>0</v>
      </c>
      <c r="H131" s="139">
        <f>'1.3 Frota Total'!G123</f>
        <v>0</v>
      </c>
      <c r="I131" s="175">
        <f>'1.3 Frota Total'!H123</f>
        <v>0</v>
      </c>
    </row>
    <row r="132" spans="1:9">
      <c r="A132" s="707"/>
      <c r="B132" s="708"/>
      <c r="C132" s="708"/>
      <c r="D132" s="708"/>
      <c r="E132" s="138">
        <v>13</v>
      </c>
      <c r="F132" s="139">
        <f>'1.3 Frota Total'!E124</f>
        <v>0</v>
      </c>
      <c r="G132" s="139">
        <f>'1.3 Frota Total'!F124</f>
        <v>0</v>
      </c>
      <c r="H132" s="139">
        <f>'1.3 Frota Total'!G124</f>
        <v>0</v>
      </c>
      <c r="I132" s="175">
        <f>'1.3 Frota Total'!H124</f>
        <v>0</v>
      </c>
    </row>
    <row r="133" spans="1:9">
      <c r="A133" s="707"/>
      <c r="B133" s="708"/>
      <c r="C133" s="708"/>
      <c r="D133" s="708"/>
      <c r="E133" s="138">
        <v>14</v>
      </c>
      <c r="F133" s="139">
        <f>'1.3 Frota Total'!E125</f>
        <v>0</v>
      </c>
      <c r="G133" s="139">
        <f>'1.3 Frota Total'!F125</f>
        <v>0</v>
      </c>
      <c r="H133" s="139">
        <f>'1.3 Frota Total'!G125</f>
        <v>0</v>
      </c>
      <c r="I133" s="175">
        <f>'1.3 Frota Total'!H125</f>
        <v>0</v>
      </c>
    </row>
    <row r="134" spans="1:9">
      <c r="A134" s="707"/>
      <c r="B134" s="708"/>
      <c r="C134" s="708"/>
      <c r="D134" s="708"/>
      <c r="E134" s="138">
        <v>15</v>
      </c>
      <c r="F134" s="139">
        <f>'1.3 Frota Total'!E126</f>
        <v>0</v>
      </c>
      <c r="G134" s="139">
        <f>'1.3 Frota Total'!F126</f>
        <v>0</v>
      </c>
      <c r="H134" s="139">
        <f>'1.3 Frota Total'!G126</f>
        <v>0</v>
      </c>
      <c r="I134" s="175">
        <f>'1.3 Frota Total'!H126</f>
        <v>0</v>
      </c>
    </row>
    <row r="135" spans="1:9">
      <c r="A135" s="709" t="s">
        <v>148</v>
      </c>
      <c r="B135" s="710"/>
      <c r="C135" s="710"/>
      <c r="D135" s="711"/>
      <c r="E135" s="136">
        <v>0</v>
      </c>
      <c r="F135" s="137">
        <f>'1.3 Frota Total'!E127</f>
        <v>0</v>
      </c>
      <c r="G135" s="137">
        <f>'1.3 Frota Total'!F127</f>
        <v>0</v>
      </c>
      <c r="H135" s="137">
        <f>'1.3 Frota Total'!G127</f>
        <v>0</v>
      </c>
      <c r="I135" s="174">
        <f>'1.3 Frota Total'!H127</f>
        <v>0</v>
      </c>
    </row>
    <row r="136" spans="1:9">
      <c r="A136" s="712"/>
      <c r="B136" s="713"/>
      <c r="C136" s="713"/>
      <c r="D136" s="714"/>
      <c r="E136" s="138">
        <v>1</v>
      </c>
      <c r="F136" s="139">
        <f>'1.3 Frota Total'!E128</f>
        <v>0</v>
      </c>
      <c r="G136" s="139">
        <f>'1.3 Frota Total'!F128</f>
        <v>0</v>
      </c>
      <c r="H136" s="139">
        <f>'1.3 Frota Total'!G128</f>
        <v>0</v>
      </c>
      <c r="I136" s="175">
        <f>'1.3 Frota Total'!H128</f>
        <v>0</v>
      </c>
    </row>
    <row r="137" spans="1:9">
      <c r="A137" s="712"/>
      <c r="B137" s="713"/>
      <c r="C137" s="713"/>
      <c r="D137" s="714"/>
      <c r="E137" s="138">
        <v>2</v>
      </c>
      <c r="F137" s="139">
        <f>'1.3 Frota Total'!E129</f>
        <v>0</v>
      </c>
      <c r="G137" s="139">
        <f>'1.3 Frota Total'!F129</f>
        <v>0</v>
      </c>
      <c r="H137" s="139">
        <f>'1.3 Frota Total'!G129</f>
        <v>0</v>
      </c>
      <c r="I137" s="175">
        <f>'1.3 Frota Total'!H129</f>
        <v>0</v>
      </c>
    </row>
    <row r="138" spans="1:9">
      <c r="A138" s="712"/>
      <c r="B138" s="713"/>
      <c r="C138" s="713"/>
      <c r="D138" s="714"/>
      <c r="E138" s="138">
        <v>3</v>
      </c>
      <c r="F138" s="139">
        <f>'1.3 Frota Total'!E130</f>
        <v>0</v>
      </c>
      <c r="G138" s="139">
        <f>'1.3 Frota Total'!F130</f>
        <v>0</v>
      </c>
      <c r="H138" s="139">
        <f>'1.3 Frota Total'!G130</f>
        <v>0</v>
      </c>
      <c r="I138" s="175">
        <f>'1.3 Frota Total'!H130</f>
        <v>0</v>
      </c>
    </row>
    <row r="139" spans="1:9">
      <c r="A139" s="712"/>
      <c r="B139" s="713"/>
      <c r="C139" s="713"/>
      <c r="D139" s="714"/>
      <c r="E139" s="138">
        <v>4</v>
      </c>
      <c r="F139" s="139">
        <f>'1.3 Frota Total'!E131</f>
        <v>0</v>
      </c>
      <c r="G139" s="139">
        <f>'1.3 Frota Total'!F131</f>
        <v>0</v>
      </c>
      <c r="H139" s="139">
        <f>'1.3 Frota Total'!G131</f>
        <v>0</v>
      </c>
      <c r="I139" s="175">
        <f>'1.3 Frota Total'!H131</f>
        <v>0</v>
      </c>
    </row>
    <row r="140" spans="1:9">
      <c r="A140" s="712"/>
      <c r="B140" s="713"/>
      <c r="C140" s="713"/>
      <c r="D140" s="714"/>
      <c r="E140" s="138">
        <v>5</v>
      </c>
      <c r="F140" s="139">
        <f>'1.3 Frota Total'!E132</f>
        <v>0</v>
      </c>
      <c r="G140" s="139">
        <f>'1.3 Frota Total'!F132</f>
        <v>0</v>
      </c>
      <c r="H140" s="139">
        <f>'1.3 Frota Total'!G132</f>
        <v>0</v>
      </c>
      <c r="I140" s="175">
        <f>'1.3 Frota Total'!H132</f>
        <v>0</v>
      </c>
    </row>
    <row r="141" spans="1:9">
      <c r="A141" s="712"/>
      <c r="B141" s="713"/>
      <c r="C141" s="713"/>
      <c r="D141" s="714"/>
      <c r="E141" s="138">
        <v>6</v>
      </c>
      <c r="F141" s="139">
        <f>'1.3 Frota Total'!E133</f>
        <v>0</v>
      </c>
      <c r="G141" s="139">
        <f>'1.3 Frota Total'!F133</f>
        <v>0</v>
      </c>
      <c r="H141" s="139">
        <f>'1.3 Frota Total'!G133</f>
        <v>0</v>
      </c>
      <c r="I141" s="175">
        <f>'1.3 Frota Total'!H133</f>
        <v>0</v>
      </c>
    </row>
    <row r="142" spans="1:9">
      <c r="A142" s="712"/>
      <c r="B142" s="713"/>
      <c r="C142" s="713"/>
      <c r="D142" s="714"/>
      <c r="E142" s="138">
        <v>7</v>
      </c>
      <c r="F142" s="139">
        <f>'1.3 Frota Total'!E134</f>
        <v>0</v>
      </c>
      <c r="G142" s="139">
        <f>'1.3 Frota Total'!F134</f>
        <v>0</v>
      </c>
      <c r="H142" s="139">
        <f>'1.3 Frota Total'!G134</f>
        <v>0</v>
      </c>
      <c r="I142" s="175">
        <f>'1.3 Frota Total'!H134</f>
        <v>0</v>
      </c>
    </row>
    <row r="143" spans="1:9">
      <c r="A143" s="712"/>
      <c r="B143" s="713"/>
      <c r="C143" s="713"/>
      <c r="D143" s="714"/>
      <c r="E143" s="138">
        <v>8</v>
      </c>
      <c r="F143" s="139">
        <f>'1.3 Frota Total'!E135</f>
        <v>0</v>
      </c>
      <c r="G143" s="139">
        <f>'1.3 Frota Total'!F135</f>
        <v>0</v>
      </c>
      <c r="H143" s="139">
        <f>'1.3 Frota Total'!G135</f>
        <v>0</v>
      </c>
      <c r="I143" s="175">
        <f>'1.3 Frota Total'!H135</f>
        <v>0</v>
      </c>
    </row>
    <row r="144" spans="1:9">
      <c r="A144" s="712"/>
      <c r="B144" s="713"/>
      <c r="C144" s="713"/>
      <c r="D144" s="714"/>
      <c r="E144" s="138">
        <v>9</v>
      </c>
      <c r="F144" s="139">
        <f>'1.3 Frota Total'!E136</f>
        <v>0</v>
      </c>
      <c r="G144" s="139">
        <f>'1.3 Frota Total'!F136</f>
        <v>0</v>
      </c>
      <c r="H144" s="139">
        <f>'1.3 Frota Total'!G136</f>
        <v>0</v>
      </c>
      <c r="I144" s="175">
        <f>'1.3 Frota Total'!H136</f>
        <v>0</v>
      </c>
    </row>
    <row r="145" spans="1:10">
      <c r="A145" s="712"/>
      <c r="B145" s="713"/>
      <c r="C145" s="713"/>
      <c r="D145" s="714"/>
      <c r="E145" s="138">
        <v>10</v>
      </c>
      <c r="F145" s="139">
        <f>'1.3 Frota Total'!E137</f>
        <v>0</v>
      </c>
      <c r="G145" s="139">
        <f>'1.3 Frota Total'!F137</f>
        <v>0</v>
      </c>
      <c r="H145" s="139">
        <f>'1.3 Frota Total'!G137</f>
        <v>0</v>
      </c>
      <c r="I145" s="175">
        <f>'1.3 Frota Total'!H137</f>
        <v>0</v>
      </c>
    </row>
    <row r="146" spans="1:10">
      <c r="A146" s="712"/>
      <c r="B146" s="713"/>
      <c r="C146" s="713"/>
      <c r="D146" s="714"/>
      <c r="E146" s="138">
        <v>11</v>
      </c>
      <c r="F146" s="139">
        <f>'1.3 Frota Total'!E138</f>
        <v>0</v>
      </c>
      <c r="G146" s="139">
        <f>'1.3 Frota Total'!F138</f>
        <v>0</v>
      </c>
      <c r="H146" s="139">
        <f>'1.3 Frota Total'!G138</f>
        <v>0</v>
      </c>
      <c r="I146" s="175">
        <f>'1.3 Frota Total'!H138</f>
        <v>0</v>
      </c>
    </row>
    <row r="147" spans="1:10">
      <c r="A147" s="712"/>
      <c r="B147" s="713"/>
      <c r="C147" s="713"/>
      <c r="D147" s="714"/>
      <c r="E147" s="138">
        <v>12</v>
      </c>
      <c r="F147" s="139">
        <f>'1.3 Frota Total'!E139</f>
        <v>0</v>
      </c>
      <c r="G147" s="139">
        <f>'1.3 Frota Total'!F139</f>
        <v>0</v>
      </c>
      <c r="H147" s="139">
        <f>'1.3 Frota Total'!G139</f>
        <v>0</v>
      </c>
      <c r="I147" s="175">
        <f>'1.3 Frota Total'!H139</f>
        <v>0</v>
      </c>
    </row>
    <row r="148" spans="1:10">
      <c r="A148" s="712"/>
      <c r="B148" s="713"/>
      <c r="C148" s="713"/>
      <c r="D148" s="714"/>
      <c r="E148" s="138">
        <v>13</v>
      </c>
      <c r="F148" s="139">
        <f>'1.3 Frota Total'!E140</f>
        <v>0</v>
      </c>
      <c r="G148" s="139">
        <f>'1.3 Frota Total'!F140</f>
        <v>0</v>
      </c>
      <c r="H148" s="139">
        <f>'1.3 Frota Total'!G140</f>
        <v>0</v>
      </c>
      <c r="I148" s="175">
        <f>'1.3 Frota Total'!H140</f>
        <v>0</v>
      </c>
    </row>
    <row r="149" spans="1:10">
      <c r="A149" s="712"/>
      <c r="B149" s="713"/>
      <c r="C149" s="713"/>
      <c r="D149" s="714"/>
      <c r="E149" s="138">
        <v>14</v>
      </c>
      <c r="F149" s="139">
        <f>'1.3 Frota Total'!E141</f>
        <v>0</v>
      </c>
      <c r="G149" s="139">
        <f>'1.3 Frota Total'!F141</f>
        <v>0</v>
      </c>
      <c r="H149" s="139">
        <f>'1.3 Frota Total'!G141</f>
        <v>0</v>
      </c>
      <c r="I149" s="175">
        <f>'1.3 Frota Total'!H141</f>
        <v>0</v>
      </c>
    </row>
    <row r="150" spans="1:10">
      <c r="A150" s="715"/>
      <c r="B150" s="716"/>
      <c r="C150" s="716"/>
      <c r="D150" s="717"/>
      <c r="E150" s="138">
        <v>15</v>
      </c>
      <c r="F150" s="139">
        <f>'1.3 Frota Total'!E142</f>
        <v>0</v>
      </c>
      <c r="G150" s="139">
        <f>'1.3 Frota Total'!F142</f>
        <v>0</v>
      </c>
      <c r="H150" s="139">
        <f>'1.3 Frota Total'!G142</f>
        <v>0</v>
      </c>
      <c r="I150" s="175">
        <f>'1.3 Frota Total'!H142</f>
        <v>0</v>
      </c>
    </row>
    <row r="152" spans="1:10">
      <c r="A152" s="92" t="s">
        <v>651</v>
      </c>
      <c r="B152" s="92" t="s">
        <v>652</v>
      </c>
    </row>
    <row r="153" spans="1:10">
      <c r="A153" s="593" t="s">
        <v>154</v>
      </c>
      <c r="B153" s="593"/>
      <c r="C153" s="593"/>
      <c r="D153" s="593"/>
      <c r="E153" s="718" t="s">
        <v>160</v>
      </c>
      <c r="F153" s="742" t="s">
        <v>155</v>
      </c>
      <c r="G153" s="743"/>
      <c r="H153" s="742" t="s">
        <v>156</v>
      </c>
      <c r="I153" s="743"/>
      <c r="J153" s="718" t="s">
        <v>653</v>
      </c>
    </row>
    <row r="154" spans="1:10">
      <c r="A154" s="718"/>
      <c r="B154" s="718"/>
      <c r="C154" s="718"/>
      <c r="D154" s="718"/>
      <c r="E154" s="719"/>
      <c r="F154" s="157" t="s">
        <v>157</v>
      </c>
      <c r="G154" s="157" t="s">
        <v>158</v>
      </c>
      <c r="H154" s="157" t="s">
        <v>157</v>
      </c>
      <c r="I154" s="157" t="s">
        <v>158</v>
      </c>
      <c r="J154" s="719" t="s">
        <v>653</v>
      </c>
    </row>
    <row r="155" spans="1:10">
      <c r="A155" s="728" t="s">
        <v>161</v>
      </c>
      <c r="B155" s="729"/>
      <c r="C155" s="729"/>
      <c r="D155" s="730"/>
      <c r="E155" s="158">
        <v>0</v>
      </c>
      <c r="F155" s="193">
        <f t="shared" ref="F155:I170" si="4">F39*$J155</f>
        <v>0</v>
      </c>
      <c r="G155" s="193">
        <f t="shared" si="4"/>
        <v>0</v>
      </c>
      <c r="H155" s="193">
        <f t="shared" si="4"/>
        <v>0</v>
      </c>
      <c r="I155" s="193">
        <f t="shared" si="4"/>
        <v>0</v>
      </c>
      <c r="J155" s="195">
        <f>D19</f>
        <v>0.1</v>
      </c>
    </row>
    <row r="156" spans="1:10">
      <c r="A156" s="731"/>
      <c r="B156" s="732"/>
      <c r="C156" s="732"/>
      <c r="D156" s="733"/>
      <c r="E156" s="160">
        <v>1</v>
      </c>
      <c r="F156" s="194">
        <f t="shared" si="4"/>
        <v>0</v>
      </c>
      <c r="G156" s="194">
        <f t="shared" si="4"/>
        <v>0</v>
      </c>
      <c r="H156" s="194">
        <f t="shared" si="4"/>
        <v>0</v>
      </c>
      <c r="I156" s="194">
        <f t="shared" si="4"/>
        <v>0</v>
      </c>
      <c r="J156" s="196">
        <f>D20</f>
        <v>9.3333333333333338E-2</v>
      </c>
    </row>
    <row r="157" spans="1:10">
      <c r="A157" s="731"/>
      <c r="B157" s="732"/>
      <c r="C157" s="732"/>
      <c r="D157" s="733"/>
      <c r="E157" s="160">
        <v>2</v>
      </c>
      <c r="F157" s="194">
        <f t="shared" si="4"/>
        <v>0</v>
      </c>
      <c r="G157" s="194">
        <f t="shared" si="4"/>
        <v>0</v>
      </c>
      <c r="H157" s="194">
        <f t="shared" si="4"/>
        <v>0</v>
      </c>
      <c r="I157" s="194">
        <f t="shared" si="4"/>
        <v>0</v>
      </c>
      <c r="J157" s="196">
        <f>D21</f>
        <v>8.666666666666667E-2</v>
      </c>
    </row>
    <row r="158" spans="1:10">
      <c r="A158" s="731"/>
      <c r="B158" s="732"/>
      <c r="C158" s="732"/>
      <c r="D158" s="733"/>
      <c r="E158" s="160">
        <v>3</v>
      </c>
      <c r="F158" s="194">
        <f t="shared" si="4"/>
        <v>0</v>
      </c>
      <c r="G158" s="194">
        <f t="shared" si="4"/>
        <v>0</v>
      </c>
      <c r="H158" s="194">
        <f t="shared" si="4"/>
        <v>0</v>
      </c>
      <c r="I158" s="194">
        <f t="shared" si="4"/>
        <v>0</v>
      </c>
      <c r="J158" s="196">
        <f>D22</f>
        <v>8.0000000000000016E-2</v>
      </c>
    </row>
    <row r="159" spans="1:10">
      <c r="A159" s="731"/>
      <c r="B159" s="732"/>
      <c r="C159" s="732"/>
      <c r="D159" s="733"/>
      <c r="E159" s="160">
        <v>4</v>
      </c>
      <c r="F159" s="194">
        <f t="shared" si="4"/>
        <v>0</v>
      </c>
      <c r="G159" s="194">
        <f t="shared" si="4"/>
        <v>0</v>
      </c>
      <c r="H159" s="194">
        <f t="shared" si="4"/>
        <v>0</v>
      </c>
      <c r="I159" s="194">
        <f t="shared" si="4"/>
        <v>0</v>
      </c>
      <c r="J159" s="196">
        <f>D23</f>
        <v>7.3333333333333334E-2</v>
      </c>
    </row>
    <row r="160" spans="1:10">
      <c r="A160" s="731"/>
      <c r="B160" s="732"/>
      <c r="C160" s="732"/>
      <c r="D160" s="733"/>
      <c r="E160" s="160">
        <v>5</v>
      </c>
      <c r="F160" s="194">
        <f t="shared" si="4"/>
        <v>0</v>
      </c>
      <c r="G160" s="194">
        <f t="shared" si="4"/>
        <v>0</v>
      </c>
      <c r="H160" s="194">
        <f t="shared" si="4"/>
        <v>0</v>
      </c>
      <c r="I160" s="194">
        <f t="shared" si="4"/>
        <v>0</v>
      </c>
      <c r="J160" s="196">
        <f t="shared" ref="J160:J170" si="5">D24</f>
        <v>6.6666666666666666E-2</v>
      </c>
    </row>
    <row r="161" spans="1:10">
      <c r="A161" s="731"/>
      <c r="B161" s="732"/>
      <c r="C161" s="732"/>
      <c r="D161" s="733"/>
      <c r="E161" s="160">
        <v>6</v>
      </c>
      <c r="F161" s="194">
        <f t="shared" si="4"/>
        <v>0</v>
      </c>
      <c r="G161" s="194">
        <f t="shared" si="4"/>
        <v>0</v>
      </c>
      <c r="H161" s="194">
        <f t="shared" si="4"/>
        <v>0</v>
      </c>
      <c r="I161" s="194">
        <f t="shared" si="4"/>
        <v>0</v>
      </c>
      <c r="J161" s="196">
        <f t="shared" si="5"/>
        <v>6.0000000000000005E-2</v>
      </c>
    </row>
    <row r="162" spans="1:10">
      <c r="A162" s="731"/>
      <c r="B162" s="732"/>
      <c r="C162" s="732"/>
      <c r="D162" s="733"/>
      <c r="E162" s="160">
        <v>7</v>
      </c>
      <c r="F162" s="194">
        <f t="shared" si="4"/>
        <v>0</v>
      </c>
      <c r="G162" s="194">
        <f t="shared" si="4"/>
        <v>0</v>
      </c>
      <c r="H162" s="194">
        <f t="shared" si="4"/>
        <v>0</v>
      </c>
      <c r="I162" s="194">
        <f t="shared" si="4"/>
        <v>0</v>
      </c>
      <c r="J162" s="196">
        <f t="shared" si="5"/>
        <v>5.3333333333333337E-2</v>
      </c>
    </row>
    <row r="163" spans="1:10">
      <c r="A163" s="731"/>
      <c r="B163" s="732"/>
      <c r="C163" s="732"/>
      <c r="D163" s="733"/>
      <c r="E163" s="160">
        <v>8</v>
      </c>
      <c r="F163" s="194">
        <f t="shared" si="4"/>
        <v>0</v>
      </c>
      <c r="G163" s="194">
        <f t="shared" si="4"/>
        <v>0</v>
      </c>
      <c r="H163" s="194">
        <f t="shared" si="4"/>
        <v>0</v>
      </c>
      <c r="I163" s="194">
        <f t="shared" si="4"/>
        <v>0</v>
      </c>
      <c r="J163" s="196">
        <f t="shared" si="5"/>
        <v>4.6666666666666669E-2</v>
      </c>
    </row>
    <row r="164" spans="1:10">
      <c r="A164" s="731"/>
      <c r="B164" s="732"/>
      <c r="C164" s="732"/>
      <c r="D164" s="733"/>
      <c r="E164" s="160">
        <v>9</v>
      </c>
      <c r="F164" s="194">
        <f t="shared" si="4"/>
        <v>0</v>
      </c>
      <c r="G164" s="194">
        <f t="shared" si="4"/>
        <v>0</v>
      </c>
      <c r="H164" s="194">
        <f t="shared" si="4"/>
        <v>0</v>
      </c>
      <c r="I164" s="194">
        <f t="shared" si="4"/>
        <v>0</v>
      </c>
      <c r="J164" s="196">
        <f t="shared" si="5"/>
        <v>4.0000000000000008E-2</v>
      </c>
    </row>
    <row r="165" spans="1:10">
      <c r="A165" s="731"/>
      <c r="B165" s="732"/>
      <c r="C165" s="732"/>
      <c r="D165" s="733"/>
      <c r="E165" s="160">
        <v>10</v>
      </c>
      <c r="F165" s="194">
        <f t="shared" si="4"/>
        <v>0</v>
      </c>
      <c r="G165" s="194">
        <f t="shared" si="4"/>
        <v>0</v>
      </c>
      <c r="H165" s="194">
        <f t="shared" si="4"/>
        <v>0</v>
      </c>
      <c r="I165" s="194">
        <f t="shared" si="4"/>
        <v>0</v>
      </c>
      <c r="J165" s="196">
        <f t="shared" si="5"/>
        <v>3.3333333333333333E-2</v>
      </c>
    </row>
    <row r="166" spans="1:10">
      <c r="A166" s="731"/>
      <c r="B166" s="732"/>
      <c r="C166" s="732"/>
      <c r="D166" s="733"/>
      <c r="E166" s="160">
        <v>11</v>
      </c>
      <c r="F166" s="194">
        <f t="shared" si="4"/>
        <v>0</v>
      </c>
      <c r="G166" s="194">
        <f t="shared" si="4"/>
        <v>0</v>
      </c>
      <c r="H166" s="194">
        <f t="shared" si="4"/>
        <v>0</v>
      </c>
      <c r="I166" s="194">
        <f t="shared" si="4"/>
        <v>0</v>
      </c>
      <c r="J166" s="196">
        <f t="shared" si="5"/>
        <v>2.6666666666666668E-2</v>
      </c>
    </row>
    <row r="167" spans="1:10">
      <c r="A167" s="731"/>
      <c r="B167" s="732"/>
      <c r="C167" s="732"/>
      <c r="D167" s="733"/>
      <c r="E167" s="160">
        <v>12</v>
      </c>
      <c r="F167" s="194">
        <f t="shared" si="4"/>
        <v>0</v>
      </c>
      <c r="G167" s="194">
        <f t="shared" si="4"/>
        <v>0</v>
      </c>
      <c r="H167" s="194">
        <f t="shared" si="4"/>
        <v>0</v>
      </c>
      <c r="I167" s="194">
        <f t="shared" si="4"/>
        <v>0</v>
      </c>
      <c r="J167" s="196">
        <f t="shared" si="5"/>
        <v>2.0000000000000004E-2</v>
      </c>
    </row>
    <row r="168" spans="1:10">
      <c r="A168" s="731"/>
      <c r="B168" s="732"/>
      <c r="C168" s="732"/>
      <c r="D168" s="733"/>
      <c r="E168" s="160">
        <v>13</v>
      </c>
      <c r="F168" s="194">
        <f t="shared" si="4"/>
        <v>0</v>
      </c>
      <c r="G168" s="194">
        <f t="shared" si="4"/>
        <v>0</v>
      </c>
      <c r="H168" s="194">
        <f t="shared" si="4"/>
        <v>0</v>
      </c>
      <c r="I168" s="194">
        <f t="shared" si="4"/>
        <v>0</v>
      </c>
      <c r="J168" s="196">
        <f t="shared" si="5"/>
        <v>1.3333333333333334E-2</v>
      </c>
    </row>
    <row r="169" spans="1:10">
      <c r="A169" s="731"/>
      <c r="B169" s="732"/>
      <c r="C169" s="732"/>
      <c r="D169" s="733"/>
      <c r="E169" s="160">
        <v>14</v>
      </c>
      <c r="F169" s="194">
        <f t="shared" si="4"/>
        <v>0</v>
      </c>
      <c r="G169" s="194">
        <f t="shared" si="4"/>
        <v>0</v>
      </c>
      <c r="H169" s="194">
        <f t="shared" si="4"/>
        <v>0</v>
      </c>
      <c r="I169" s="194">
        <f t="shared" si="4"/>
        <v>0</v>
      </c>
      <c r="J169" s="196">
        <f t="shared" si="5"/>
        <v>6.6666666666666671E-3</v>
      </c>
    </row>
    <row r="170" spans="1:10">
      <c r="A170" s="734"/>
      <c r="B170" s="735"/>
      <c r="C170" s="735"/>
      <c r="D170" s="736"/>
      <c r="E170" s="160">
        <v>15</v>
      </c>
      <c r="F170" s="194">
        <f t="shared" si="4"/>
        <v>0</v>
      </c>
      <c r="G170" s="194">
        <f t="shared" si="4"/>
        <v>0</v>
      </c>
      <c r="H170" s="194">
        <f t="shared" si="4"/>
        <v>0</v>
      </c>
      <c r="I170" s="194">
        <f t="shared" si="4"/>
        <v>0</v>
      </c>
      <c r="J170" s="196">
        <f t="shared" si="5"/>
        <v>0</v>
      </c>
    </row>
    <row r="171" spans="1:10">
      <c r="A171" s="728" t="s">
        <v>131</v>
      </c>
      <c r="B171" s="729"/>
      <c r="C171" s="729"/>
      <c r="D171" s="730"/>
      <c r="E171" s="158">
        <v>0</v>
      </c>
      <c r="F171" s="193">
        <f t="shared" ref="F171:I186" si="6">F55*$J171</f>
        <v>0</v>
      </c>
      <c r="G171" s="193">
        <f t="shared" si="6"/>
        <v>0</v>
      </c>
      <c r="H171" s="193">
        <f t="shared" si="6"/>
        <v>0</v>
      </c>
      <c r="I171" s="193">
        <f t="shared" si="6"/>
        <v>0</v>
      </c>
      <c r="J171" s="195">
        <f>D19</f>
        <v>0.1</v>
      </c>
    </row>
    <row r="172" spans="1:10">
      <c r="A172" s="731"/>
      <c r="B172" s="732"/>
      <c r="C172" s="732"/>
      <c r="D172" s="733"/>
      <c r="E172" s="160">
        <v>1</v>
      </c>
      <c r="F172" s="194">
        <f t="shared" si="6"/>
        <v>0</v>
      </c>
      <c r="G172" s="194">
        <f t="shared" si="6"/>
        <v>0</v>
      </c>
      <c r="H172" s="194">
        <f t="shared" si="6"/>
        <v>0</v>
      </c>
      <c r="I172" s="194">
        <f t="shared" si="6"/>
        <v>0</v>
      </c>
      <c r="J172" s="197">
        <f>D20</f>
        <v>9.3333333333333338E-2</v>
      </c>
    </row>
    <row r="173" spans="1:10">
      <c r="A173" s="731"/>
      <c r="B173" s="732"/>
      <c r="C173" s="732"/>
      <c r="D173" s="733"/>
      <c r="E173" s="160">
        <v>2</v>
      </c>
      <c r="F173" s="194">
        <f t="shared" si="6"/>
        <v>0</v>
      </c>
      <c r="G173" s="194">
        <f t="shared" si="6"/>
        <v>0</v>
      </c>
      <c r="H173" s="194">
        <f t="shared" si="6"/>
        <v>0</v>
      </c>
      <c r="I173" s="194">
        <f t="shared" si="6"/>
        <v>0</v>
      </c>
      <c r="J173" s="197">
        <f>D21</f>
        <v>8.666666666666667E-2</v>
      </c>
    </row>
    <row r="174" spans="1:10">
      <c r="A174" s="731"/>
      <c r="B174" s="732"/>
      <c r="C174" s="732"/>
      <c r="D174" s="733"/>
      <c r="E174" s="160">
        <v>3</v>
      </c>
      <c r="F174" s="194">
        <f t="shared" si="6"/>
        <v>0</v>
      </c>
      <c r="G174" s="194">
        <f t="shared" si="6"/>
        <v>0</v>
      </c>
      <c r="H174" s="194">
        <f t="shared" si="6"/>
        <v>0</v>
      </c>
      <c r="I174" s="194">
        <f t="shared" si="6"/>
        <v>0</v>
      </c>
      <c r="J174" s="197">
        <f>D22</f>
        <v>8.0000000000000016E-2</v>
      </c>
    </row>
    <row r="175" spans="1:10">
      <c r="A175" s="731"/>
      <c r="B175" s="732"/>
      <c r="C175" s="732"/>
      <c r="D175" s="733"/>
      <c r="E175" s="160">
        <v>4</v>
      </c>
      <c r="F175" s="194">
        <f t="shared" si="6"/>
        <v>0</v>
      </c>
      <c r="G175" s="194">
        <f t="shared" si="6"/>
        <v>0</v>
      </c>
      <c r="H175" s="194">
        <f t="shared" si="6"/>
        <v>0</v>
      </c>
      <c r="I175" s="194">
        <f t="shared" si="6"/>
        <v>0</v>
      </c>
      <c r="J175" s="197">
        <f>D23</f>
        <v>7.3333333333333334E-2</v>
      </c>
    </row>
    <row r="176" spans="1:10">
      <c r="A176" s="731"/>
      <c r="B176" s="732"/>
      <c r="C176" s="732"/>
      <c r="D176" s="733"/>
      <c r="E176" s="160">
        <v>5</v>
      </c>
      <c r="F176" s="194">
        <f t="shared" si="6"/>
        <v>0</v>
      </c>
      <c r="G176" s="194">
        <f t="shared" si="6"/>
        <v>0</v>
      </c>
      <c r="H176" s="194">
        <f t="shared" si="6"/>
        <v>0</v>
      </c>
      <c r="I176" s="194">
        <f t="shared" si="6"/>
        <v>0</v>
      </c>
      <c r="J176" s="197">
        <f t="shared" ref="J176:J186" si="7">D24</f>
        <v>6.6666666666666666E-2</v>
      </c>
    </row>
    <row r="177" spans="1:10">
      <c r="A177" s="731"/>
      <c r="B177" s="732"/>
      <c r="C177" s="732"/>
      <c r="D177" s="733"/>
      <c r="E177" s="160">
        <v>6</v>
      </c>
      <c r="F177" s="194">
        <f t="shared" si="6"/>
        <v>0</v>
      </c>
      <c r="G177" s="194">
        <f t="shared" si="6"/>
        <v>0</v>
      </c>
      <c r="H177" s="194">
        <f t="shared" si="6"/>
        <v>0</v>
      </c>
      <c r="I177" s="194">
        <f t="shared" si="6"/>
        <v>0</v>
      </c>
      <c r="J177" s="197">
        <f t="shared" si="7"/>
        <v>6.0000000000000005E-2</v>
      </c>
    </row>
    <row r="178" spans="1:10">
      <c r="A178" s="731"/>
      <c r="B178" s="732"/>
      <c r="C178" s="732"/>
      <c r="D178" s="733"/>
      <c r="E178" s="160">
        <v>7</v>
      </c>
      <c r="F178" s="194">
        <f t="shared" si="6"/>
        <v>0</v>
      </c>
      <c r="G178" s="194">
        <f t="shared" si="6"/>
        <v>0</v>
      </c>
      <c r="H178" s="194">
        <f t="shared" si="6"/>
        <v>0</v>
      </c>
      <c r="I178" s="194">
        <f t="shared" si="6"/>
        <v>0</v>
      </c>
      <c r="J178" s="197">
        <f t="shared" si="7"/>
        <v>5.3333333333333337E-2</v>
      </c>
    </row>
    <row r="179" spans="1:10">
      <c r="A179" s="731"/>
      <c r="B179" s="732"/>
      <c r="C179" s="732"/>
      <c r="D179" s="733"/>
      <c r="E179" s="160">
        <v>8</v>
      </c>
      <c r="F179" s="194">
        <f t="shared" si="6"/>
        <v>0</v>
      </c>
      <c r="G179" s="194">
        <f t="shared" si="6"/>
        <v>0</v>
      </c>
      <c r="H179" s="194">
        <f t="shared" si="6"/>
        <v>0</v>
      </c>
      <c r="I179" s="194">
        <f t="shared" si="6"/>
        <v>0</v>
      </c>
      <c r="J179" s="197">
        <f t="shared" si="7"/>
        <v>4.6666666666666669E-2</v>
      </c>
    </row>
    <row r="180" spans="1:10">
      <c r="A180" s="731"/>
      <c r="B180" s="732"/>
      <c r="C180" s="732"/>
      <c r="D180" s="733"/>
      <c r="E180" s="160">
        <v>9</v>
      </c>
      <c r="F180" s="194">
        <f t="shared" si="6"/>
        <v>0</v>
      </c>
      <c r="G180" s="194">
        <f t="shared" si="6"/>
        <v>0</v>
      </c>
      <c r="H180" s="194">
        <f t="shared" si="6"/>
        <v>0</v>
      </c>
      <c r="I180" s="194">
        <f t="shared" si="6"/>
        <v>0</v>
      </c>
      <c r="J180" s="197">
        <f t="shared" si="7"/>
        <v>4.0000000000000008E-2</v>
      </c>
    </row>
    <row r="181" spans="1:10">
      <c r="A181" s="731"/>
      <c r="B181" s="732"/>
      <c r="C181" s="732"/>
      <c r="D181" s="733"/>
      <c r="E181" s="160">
        <v>10</v>
      </c>
      <c r="F181" s="194">
        <f>F65*$J181</f>
        <v>0</v>
      </c>
      <c r="G181" s="194">
        <f t="shared" si="6"/>
        <v>0</v>
      </c>
      <c r="H181" s="194">
        <f t="shared" si="6"/>
        <v>0</v>
      </c>
      <c r="I181" s="194">
        <f t="shared" si="6"/>
        <v>0</v>
      </c>
      <c r="J181" s="197">
        <f t="shared" si="7"/>
        <v>3.3333333333333333E-2</v>
      </c>
    </row>
    <row r="182" spans="1:10">
      <c r="A182" s="731"/>
      <c r="B182" s="732"/>
      <c r="C182" s="732"/>
      <c r="D182" s="733"/>
      <c r="E182" s="160">
        <v>11</v>
      </c>
      <c r="F182" s="194">
        <f t="shared" si="6"/>
        <v>0</v>
      </c>
      <c r="G182" s="194">
        <f t="shared" si="6"/>
        <v>0</v>
      </c>
      <c r="H182" s="194">
        <f t="shared" si="6"/>
        <v>0</v>
      </c>
      <c r="I182" s="194">
        <f t="shared" si="6"/>
        <v>0</v>
      </c>
      <c r="J182" s="197">
        <f t="shared" si="7"/>
        <v>2.6666666666666668E-2</v>
      </c>
    </row>
    <row r="183" spans="1:10">
      <c r="A183" s="731"/>
      <c r="B183" s="732"/>
      <c r="C183" s="732"/>
      <c r="D183" s="733"/>
      <c r="E183" s="160">
        <v>12</v>
      </c>
      <c r="F183" s="194">
        <f t="shared" si="6"/>
        <v>0</v>
      </c>
      <c r="G183" s="194">
        <f t="shared" si="6"/>
        <v>0</v>
      </c>
      <c r="H183" s="194">
        <f t="shared" si="6"/>
        <v>0</v>
      </c>
      <c r="I183" s="194">
        <f t="shared" si="6"/>
        <v>0</v>
      </c>
      <c r="J183" s="197">
        <f t="shared" si="7"/>
        <v>2.0000000000000004E-2</v>
      </c>
    </row>
    <row r="184" spans="1:10">
      <c r="A184" s="731"/>
      <c r="B184" s="732"/>
      <c r="C184" s="732"/>
      <c r="D184" s="733"/>
      <c r="E184" s="160">
        <v>13</v>
      </c>
      <c r="F184" s="194">
        <f t="shared" si="6"/>
        <v>0</v>
      </c>
      <c r="G184" s="194">
        <f t="shared" si="6"/>
        <v>0</v>
      </c>
      <c r="H184" s="194">
        <f t="shared" si="6"/>
        <v>0</v>
      </c>
      <c r="I184" s="194">
        <f t="shared" si="6"/>
        <v>0</v>
      </c>
      <c r="J184" s="197">
        <f t="shared" si="7"/>
        <v>1.3333333333333334E-2</v>
      </c>
    </row>
    <row r="185" spans="1:10">
      <c r="A185" s="731"/>
      <c r="B185" s="732"/>
      <c r="C185" s="732"/>
      <c r="D185" s="733"/>
      <c r="E185" s="160">
        <v>14</v>
      </c>
      <c r="F185" s="194">
        <f t="shared" si="6"/>
        <v>0</v>
      </c>
      <c r="G185" s="194">
        <f t="shared" si="6"/>
        <v>0</v>
      </c>
      <c r="H185" s="194">
        <f t="shared" si="6"/>
        <v>0</v>
      </c>
      <c r="I185" s="194">
        <f t="shared" si="6"/>
        <v>0</v>
      </c>
      <c r="J185" s="197">
        <f t="shared" si="7"/>
        <v>6.6666666666666671E-3</v>
      </c>
    </row>
    <row r="186" spans="1:10">
      <c r="A186" s="734"/>
      <c r="B186" s="735"/>
      <c r="C186" s="735"/>
      <c r="D186" s="736"/>
      <c r="E186" s="160">
        <v>15</v>
      </c>
      <c r="F186" s="194">
        <f t="shared" si="6"/>
        <v>0</v>
      </c>
      <c r="G186" s="194">
        <f t="shared" si="6"/>
        <v>0</v>
      </c>
      <c r="H186" s="194">
        <f t="shared" si="6"/>
        <v>0</v>
      </c>
      <c r="I186" s="194">
        <f t="shared" si="6"/>
        <v>0</v>
      </c>
      <c r="J186" s="197">
        <f t="shared" si="7"/>
        <v>0</v>
      </c>
    </row>
    <row r="187" spans="1:10">
      <c r="A187" s="728" t="s">
        <v>112</v>
      </c>
      <c r="B187" s="729"/>
      <c r="C187" s="729"/>
      <c r="D187" s="730"/>
      <c r="E187" s="158">
        <v>0</v>
      </c>
      <c r="F187" s="193">
        <f t="shared" ref="F187:I202" si="8">F71*$J187</f>
        <v>0</v>
      </c>
      <c r="G187" s="193">
        <f t="shared" si="8"/>
        <v>0</v>
      </c>
      <c r="H187" s="193">
        <f t="shared" si="8"/>
        <v>0</v>
      </c>
      <c r="I187" s="193">
        <f t="shared" si="8"/>
        <v>0</v>
      </c>
      <c r="J187" s="195">
        <f>E19</f>
        <v>0.1</v>
      </c>
    </row>
    <row r="188" spans="1:10">
      <c r="A188" s="731"/>
      <c r="B188" s="732"/>
      <c r="C188" s="732"/>
      <c r="D188" s="733"/>
      <c r="E188" s="160">
        <v>1</v>
      </c>
      <c r="F188" s="194">
        <f t="shared" si="8"/>
        <v>0</v>
      </c>
      <c r="G188" s="194">
        <f t="shared" si="8"/>
        <v>0</v>
      </c>
      <c r="H188" s="194">
        <f t="shared" si="8"/>
        <v>0</v>
      </c>
      <c r="I188" s="194">
        <f t="shared" si="8"/>
        <v>0</v>
      </c>
      <c r="J188" s="197">
        <f>E20</f>
        <v>9.3333333333333338E-2</v>
      </c>
    </row>
    <row r="189" spans="1:10">
      <c r="A189" s="731"/>
      <c r="B189" s="732"/>
      <c r="C189" s="732"/>
      <c r="D189" s="733"/>
      <c r="E189" s="160">
        <v>2</v>
      </c>
      <c r="F189" s="194">
        <f t="shared" si="8"/>
        <v>0</v>
      </c>
      <c r="G189" s="194">
        <f t="shared" si="8"/>
        <v>0</v>
      </c>
      <c r="H189" s="194">
        <f t="shared" si="8"/>
        <v>0</v>
      </c>
      <c r="I189" s="194">
        <f t="shared" si="8"/>
        <v>0</v>
      </c>
      <c r="J189" s="197">
        <f>E21</f>
        <v>8.666666666666667E-2</v>
      </c>
    </row>
    <row r="190" spans="1:10">
      <c r="A190" s="731"/>
      <c r="B190" s="732"/>
      <c r="C190" s="732"/>
      <c r="D190" s="733"/>
      <c r="E190" s="160">
        <v>3</v>
      </c>
      <c r="F190" s="194">
        <f t="shared" si="8"/>
        <v>0</v>
      </c>
      <c r="G190" s="194">
        <f t="shared" si="8"/>
        <v>0</v>
      </c>
      <c r="H190" s="194">
        <f t="shared" si="8"/>
        <v>0</v>
      </c>
      <c r="I190" s="194">
        <f t="shared" si="8"/>
        <v>0</v>
      </c>
      <c r="J190" s="197">
        <f>E22</f>
        <v>8.0000000000000016E-2</v>
      </c>
    </row>
    <row r="191" spans="1:10">
      <c r="A191" s="731"/>
      <c r="B191" s="732"/>
      <c r="C191" s="732"/>
      <c r="D191" s="733"/>
      <c r="E191" s="160">
        <v>4</v>
      </c>
      <c r="F191" s="194">
        <f t="shared" si="8"/>
        <v>0</v>
      </c>
      <c r="G191" s="194">
        <f t="shared" si="8"/>
        <v>0</v>
      </c>
      <c r="H191" s="194">
        <f t="shared" si="8"/>
        <v>0</v>
      </c>
      <c r="I191" s="194">
        <f t="shared" si="8"/>
        <v>0</v>
      </c>
      <c r="J191" s="197">
        <f>E23</f>
        <v>7.3333333333333334E-2</v>
      </c>
    </row>
    <row r="192" spans="1:10">
      <c r="A192" s="731"/>
      <c r="B192" s="732"/>
      <c r="C192" s="732"/>
      <c r="D192" s="733"/>
      <c r="E192" s="160">
        <v>5</v>
      </c>
      <c r="F192" s="194">
        <f t="shared" si="8"/>
        <v>0</v>
      </c>
      <c r="G192" s="194">
        <f t="shared" si="8"/>
        <v>0</v>
      </c>
      <c r="H192" s="194">
        <f t="shared" si="8"/>
        <v>0</v>
      </c>
      <c r="I192" s="194">
        <f t="shared" si="8"/>
        <v>0</v>
      </c>
      <c r="J192" s="197">
        <f t="shared" ref="J192:J202" si="9">E24</f>
        <v>6.6666666666666666E-2</v>
      </c>
    </row>
    <row r="193" spans="1:10">
      <c r="A193" s="731"/>
      <c r="B193" s="732"/>
      <c r="C193" s="732"/>
      <c r="D193" s="733"/>
      <c r="E193" s="160">
        <v>6</v>
      </c>
      <c r="F193" s="194">
        <f t="shared" si="8"/>
        <v>0</v>
      </c>
      <c r="G193" s="194">
        <f t="shared" si="8"/>
        <v>0</v>
      </c>
      <c r="H193" s="194">
        <f t="shared" si="8"/>
        <v>0</v>
      </c>
      <c r="I193" s="194">
        <f t="shared" si="8"/>
        <v>0</v>
      </c>
      <c r="J193" s="197">
        <f t="shared" si="9"/>
        <v>6.0000000000000005E-2</v>
      </c>
    </row>
    <row r="194" spans="1:10">
      <c r="A194" s="731"/>
      <c r="B194" s="732"/>
      <c r="C194" s="732"/>
      <c r="D194" s="733"/>
      <c r="E194" s="160">
        <v>7</v>
      </c>
      <c r="F194" s="194">
        <f t="shared" si="8"/>
        <v>0.42666666666666669</v>
      </c>
      <c r="G194" s="194">
        <f t="shared" si="8"/>
        <v>0</v>
      </c>
      <c r="H194" s="194">
        <f t="shared" si="8"/>
        <v>0</v>
      </c>
      <c r="I194" s="194">
        <f t="shared" si="8"/>
        <v>0</v>
      </c>
      <c r="J194" s="197">
        <f t="shared" si="9"/>
        <v>5.3333333333333337E-2</v>
      </c>
    </row>
    <row r="195" spans="1:10">
      <c r="A195" s="731"/>
      <c r="B195" s="732"/>
      <c r="C195" s="732"/>
      <c r="D195" s="733"/>
      <c r="E195" s="160">
        <v>8</v>
      </c>
      <c r="F195" s="194">
        <f t="shared" si="8"/>
        <v>0</v>
      </c>
      <c r="G195" s="194">
        <f t="shared" si="8"/>
        <v>0</v>
      </c>
      <c r="H195" s="194">
        <f t="shared" si="8"/>
        <v>0</v>
      </c>
      <c r="I195" s="194">
        <f t="shared" si="8"/>
        <v>0</v>
      </c>
      <c r="J195" s="197">
        <f t="shared" si="9"/>
        <v>4.6666666666666669E-2</v>
      </c>
    </row>
    <row r="196" spans="1:10">
      <c r="A196" s="731"/>
      <c r="B196" s="732"/>
      <c r="C196" s="732"/>
      <c r="D196" s="733"/>
      <c r="E196" s="160">
        <v>9</v>
      </c>
      <c r="F196" s="194">
        <f t="shared" si="8"/>
        <v>0</v>
      </c>
      <c r="G196" s="194">
        <f t="shared" si="8"/>
        <v>0</v>
      </c>
      <c r="H196" s="194">
        <f t="shared" si="8"/>
        <v>0</v>
      </c>
      <c r="I196" s="194">
        <f t="shared" si="8"/>
        <v>0</v>
      </c>
      <c r="J196" s="197">
        <f t="shared" si="9"/>
        <v>4.0000000000000008E-2</v>
      </c>
    </row>
    <row r="197" spans="1:10">
      <c r="A197" s="731"/>
      <c r="B197" s="732"/>
      <c r="C197" s="732"/>
      <c r="D197" s="733"/>
      <c r="E197" s="160">
        <v>10</v>
      </c>
      <c r="F197" s="194">
        <f>F81*$J197</f>
        <v>0</v>
      </c>
      <c r="G197" s="194">
        <f t="shared" si="8"/>
        <v>0</v>
      </c>
      <c r="H197" s="194">
        <f t="shared" si="8"/>
        <v>0</v>
      </c>
      <c r="I197" s="194">
        <f t="shared" si="8"/>
        <v>0</v>
      </c>
      <c r="J197" s="197">
        <f t="shared" si="9"/>
        <v>3.3333333333333333E-2</v>
      </c>
    </row>
    <row r="198" spans="1:10">
      <c r="A198" s="731"/>
      <c r="B198" s="732"/>
      <c r="C198" s="732"/>
      <c r="D198" s="733"/>
      <c r="E198" s="160">
        <v>11</v>
      </c>
      <c r="F198" s="194">
        <f t="shared" si="8"/>
        <v>0</v>
      </c>
      <c r="G198" s="194">
        <f t="shared" si="8"/>
        <v>0</v>
      </c>
      <c r="H198" s="194">
        <f t="shared" si="8"/>
        <v>0</v>
      </c>
      <c r="I198" s="194">
        <f t="shared" si="8"/>
        <v>0</v>
      </c>
      <c r="J198" s="197">
        <f t="shared" si="9"/>
        <v>2.6666666666666668E-2</v>
      </c>
    </row>
    <row r="199" spans="1:10">
      <c r="A199" s="731"/>
      <c r="B199" s="732"/>
      <c r="C199" s="732"/>
      <c r="D199" s="733"/>
      <c r="E199" s="160">
        <v>12</v>
      </c>
      <c r="F199" s="194">
        <f t="shared" si="8"/>
        <v>0</v>
      </c>
      <c r="G199" s="194">
        <f t="shared" si="8"/>
        <v>0</v>
      </c>
      <c r="H199" s="194">
        <f t="shared" si="8"/>
        <v>0</v>
      </c>
      <c r="I199" s="194">
        <f t="shared" si="8"/>
        <v>0</v>
      </c>
      <c r="J199" s="197">
        <f t="shared" si="9"/>
        <v>2.0000000000000004E-2</v>
      </c>
    </row>
    <row r="200" spans="1:10">
      <c r="A200" s="731"/>
      <c r="B200" s="732"/>
      <c r="C200" s="732"/>
      <c r="D200" s="733"/>
      <c r="E200" s="160">
        <v>13</v>
      </c>
      <c r="F200" s="194">
        <f t="shared" si="8"/>
        <v>0</v>
      </c>
      <c r="G200" s="194">
        <f t="shared" si="8"/>
        <v>0</v>
      </c>
      <c r="H200" s="194">
        <f t="shared" si="8"/>
        <v>0</v>
      </c>
      <c r="I200" s="194">
        <f t="shared" si="8"/>
        <v>0</v>
      </c>
      <c r="J200" s="197">
        <f t="shared" si="9"/>
        <v>1.3333333333333334E-2</v>
      </c>
    </row>
    <row r="201" spans="1:10">
      <c r="A201" s="731"/>
      <c r="B201" s="732"/>
      <c r="C201" s="732"/>
      <c r="D201" s="733"/>
      <c r="E201" s="160">
        <v>14</v>
      </c>
      <c r="F201" s="194">
        <f t="shared" si="8"/>
        <v>0</v>
      </c>
      <c r="G201" s="194">
        <f t="shared" si="8"/>
        <v>0</v>
      </c>
      <c r="H201" s="194">
        <f t="shared" si="8"/>
        <v>0</v>
      </c>
      <c r="I201" s="194">
        <f t="shared" si="8"/>
        <v>0</v>
      </c>
      <c r="J201" s="197">
        <f t="shared" si="9"/>
        <v>6.6666666666666671E-3</v>
      </c>
    </row>
    <row r="202" spans="1:10">
      <c r="A202" s="731"/>
      <c r="B202" s="732"/>
      <c r="C202" s="732"/>
      <c r="D202" s="733"/>
      <c r="E202" s="160">
        <v>15</v>
      </c>
      <c r="F202" s="194">
        <f t="shared" si="8"/>
        <v>0</v>
      </c>
      <c r="G202" s="194">
        <f t="shared" si="8"/>
        <v>0</v>
      </c>
      <c r="H202" s="194">
        <f t="shared" si="8"/>
        <v>0</v>
      </c>
      <c r="I202" s="194">
        <f t="shared" si="8"/>
        <v>0</v>
      </c>
      <c r="J202" s="197">
        <f t="shared" si="9"/>
        <v>0</v>
      </c>
    </row>
    <row r="203" spans="1:10">
      <c r="A203" s="728" t="s">
        <v>138</v>
      </c>
      <c r="B203" s="729"/>
      <c r="C203" s="729"/>
      <c r="D203" s="730"/>
      <c r="E203" s="158">
        <v>0</v>
      </c>
      <c r="F203" s="193">
        <f t="shared" ref="F203:I218" si="10">F87*$J203</f>
        <v>0</v>
      </c>
      <c r="G203" s="193">
        <f t="shared" si="10"/>
        <v>0</v>
      </c>
      <c r="H203" s="193">
        <f t="shared" si="10"/>
        <v>0</v>
      </c>
      <c r="I203" s="193">
        <f t="shared" si="10"/>
        <v>0</v>
      </c>
      <c r="J203" s="195">
        <f>E19</f>
        <v>0.1</v>
      </c>
    </row>
    <row r="204" spans="1:10">
      <c r="A204" s="731"/>
      <c r="B204" s="732"/>
      <c r="C204" s="732"/>
      <c r="D204" s="733"/>
      <c r="E204" s="160">
        <v>1</v>
      </c>
      <c r="F204" s="194">
        <f t="shared" si="10"/>
        <v>0</v>
      </c>
      <c r="G204" s="194">
        <f t="shared" si="10"/>
        <v>0</v>
      </c>
      <c r="H204" s="194">
        <f t="shared" si="10"/>
        <v>0</v>
      </c>
      <c r="I204" s="194">
        <f t="shared" si="10"/>
        <v>0</v>
      </c>
      <c r="J204" s="197">
        <f>E20</f>
        <v>9.3333333333333338E-2</v>
      </c>
    </row>
    <row r="205" spans="1:10">
      <c r="A205" s="731"/>
      <c r="B205" s="732"/>
      <c r="C205" s="732"/>
      <c r="D205" s="733"/>
      <c r="E205" s="160">
        <v>2</v>
      </c>
      <c r="F205" s="194">
        <f t="shared" si="10"/>
        <v>0</v>
      </c>
      <c r="G205" s="194">
        <f t="shared" si="10"/>
        <v>0</v>
      </c>
      <c r="H205" s="194">
        <f t="shared" si="10"/>
        <v>0</v>
      </c>
      <c r="I205" s="194">
        <f t="shared" si="10"/>
        <v>0</v>
      </c>
      <c r="J205" s="197">
        <f>E21</f>
        <v>8.666666666666667E-2</v>
      </c>
    </row>
    <row r="206" spans="1:10">
      <c r="A206" s="731"/>
      <c r="B206" s="732"/>
      <c r="C206" s="732"/>
      <c r="D206" s="733"/>
      <c r="E206" s="160">
        <v>3</v>
      </c>
      <c r="F206" s="194">
        <f t="shared" si="10"/>
        <v>0</v>
      </c>
      <c r="G206" s="194">
        <f t="shared" si="10"/>
        <v>0</v>
      </c>
      <c r="H206" s="194">
        <f t="shared" si="10"/>
        <v>0</v>
      </c>
      <c r="I206" s="194">
        <f t="shared" si="10"/>
        <v>0</v>
      </c>
      <c r="J206" s="197">
        <f>E22</f>
        <v>8.0000000000000016E-2</v>
      </c>
    </row>
    <row r="207" spans="1:10">
      <c r="A207" s="731"/>
      <c r="B207" s="732"/>
      <c r="C207" s="732"/>
      <c r="D207" s="733"/>
      <c r="E207" s="160">
        <v>4</v>
      </c>
      <c r="F207" s="194">
        <f t="shared" si="10"/>
        <v>0</v>
      </c>
      <c r="G207" s="194">
        <f t="shared" si="10"/>
        <v>0</v>
      </c>
      <c r="H207" s="194">
        <f t="shared" si="10"/>
        <v>0</v>
      </c>
      <c r="I207" s="194">
        <f t="shared" si="10"/>
        <v>0</v>
      </c>
      <c r="J207" s="197">
        <f>E23</f>
        <v>7.3333333333333334E-2</v>
      </c>
    </row>
    <row r="208" spans="1:10">
      <c r="A208" s="731"/>
      <c r="B208" s="732"/>
      <c r="C208" s="732"/>
      <c r="D208" s="733"/>
      <c r="E208" s="160">
        <v>5</v>
      </c>
      <c r="F208" s="194">
        <f t="shared" si="10"/>
        <v>0</v>
      </c>
      <c r="G208" s="194">
        <f t="shared" si="10"/>
        <v>0</v>
      </c>
      <c r="H208" s="194">
        <f t="shared" si="10"/>
        <v>0</v>
      </c>
      <c r="I208" s="194">
        <f t="shared" si="10"/>
        <v>0</v>
      </c>
      <c r="J208" s="197">
        <f t="shared" ref="J208:J218" si="11">E24</f>
        <v>6.6666666666666666E-2</v>
      </c>
    </row>
    <row r="209" spans="1:10">
      <c r="A209" s="731"/>
      <c r="B209" s="732"/>
      <c r="C209" s="732"/>
      <c r="D209" s="733"/>
      <c r="E209" s="160">
        <v>6</v>
      </c>
      <c r="F209" s="194">
        <f t="shared" si="10"/>
        <v>0</v>
      </c>
      <c r="G209" s="194">
        <f t="shared" si="10"/>
        <v>0</v>
      </c>
      <c r="H209" s="194">
        <f t="shared" si="10"/>
        <v>0</v>
      </c>
      <c r="I209" s="194">
        <f t="shared" si="10"/>
        <v>0</v>
      </c>
      <c r="J209" s="197">
        <f t="shared" si="11"/>
        <v>6.0000000000000005E-2</v>
      </c>
    </row>
    <row r="210" spans="1:10">
      <c r="A210" s="731"/>
      <c r="B210" s="732"/>
      <c r="C210" s="732"/>
      <c r="D210" s="733"/>
      <c r="E210" s="160">
        <v>7</v>
      </c>
      <c r="F210" s="194">
        <f t="shared" si="10"/>
        <v>0.32</v>
      </c>
      <c r="G210" s="194">
        <f t="shared" si="10"/>
        <v>0</v>
      </c>
      <c r="H210" s="194">
        <f t="shared" si="10"/>
        <v>0</v>
      </c>
      <c r="I210" s="194">
        <f t="shared" si="10"/>
        <v>0</v>
      </c>
      <c r="J210" s="197">
        <f t="shared" si="11"/>
        <v>5.3333333333333337E-2</v>
      </c>
    </row>
    <row r="211" spans="1:10">
      <c r="A211" s="731"/>
      <c r="B211" s="732"/>
      <c r="C211" s="732"/>
      <c r="D211" s="733"/>
      <c r="E211" s="160">
        <v>8</v>
      </c>
      <c r="F211" s="194">
        <f t="shared" si="10"/>
        <v>0</v>
      </c>
      <c r="G211" s="194">
        <f t="shared" si="10"/>
        <v>0</v>
      </c>
      <c r="H211" s="194">
        <f t="shared" si="10"/>
        <v>0</v>
      </c>
      <c r="I211" s="194">
        <f t="shared" si="10"/>
        <v>0</v>
      </c>
      <c r="J211" s="197">
        <f t="shared" si="11"/>
        <v>4.6666666666666669E-2</v>
      </c>
    </row>
    <row r="212" spans="1:10">
      <c r="A212" s="731"/>
      <c r="B212" s="732"/>
      <c r="C212" s="732"/>
      <c r="D212" s="733"/>
      <c r="E212" s="160">
        <v>9</v>
      </c>
      <c r="F212" s="194">
        <f t="shared" si="10"/>
        <v>0</v>
      </c>
      <c r="G212" s="194">
        <f t="shared" si="10"/>
        <v>0</v>
      </c>
      <c r="H212" s="194">
        <f t="shared" si="10"/>
        <v>0</v>
      </c>
      <c r="I212" s="194">
        <f t="shared" si="10"/>
        <v>0</v>
      </c>
      <c r="J212" s="197">
        <f t="shared" si="11"/>
        <v>4.0000000000000008E-2</v>
      </c>
    </row>
    <row r="213" spans="1:10">
      <c r="A213" s="731"/>
      <c r="B213" s="732"/>
      <c r="C213" s="732"/>
      <c r="D213" s="733"/>
      <c r="E213" s="160">
        <v>10</v>
      </c>
      <c r="F213" s="194">
        <f t="shared" si="10"/>
        <v>0</v>
      </c>
      <c r="G213" s="194">
        <f t="shared" si="10"/>
        <v>0</v>
      </c>
      <c r="H213" s="194">
        <f t="shared" si="10"/>
        <v>0</v>
      </c>
      <c r="I213" s="194">
        <f t="shared" si="10"/>
        <v>0</v>
      </c>
      <c r="J213" s="197">
        <f t="shared" si="11"/>
        <v>3.3333333333333333E-2</v>
      </c>
    </row>
    <row r="214" spans="1:10">
      <c r="A214" s="731"/>
      <c r="B214" s="732"/>
      <c r="C214" s="732"/>
      <c r="D214" s="733"/>
      <c r="E214" s="160">
        <v>11</v>
      </c>
      <c r="F214" s="194">
        <f t="shared" si="10"/>
        <v>0</v>
      </c>
      <c r="G214" s="194">
        <f t="shared" si="10"/>
        <v>0</v>
      </c>
      <c r="H214" s="194">
        <f t="shared" si="10"/>
        <v>0</v>
      </c>
      <c r="I214" s="194">
        <f t="shared" si="10"/>
        <v>0</v>
      </c>
      <c r="J214" s="197">
        <f t="shared" si="11"/>
        <v>2.6666666666666668E-2</v>
      </c>
    </row>
    <row r="215" spans="1:10">
      <c r="A215" s="731"/>
      <c r="B215" s="732"/>
      <c r="C215" s="732"/>
      <c r="D215" s="733"/>
      <c r="E215" s="160">
        <v>12</v>
      </c>
      <c r="F215" s="194">
        <f t="shared" si="10"/>
        <v>0</v>
      </c>
      <c r="G215" s="194">
        <f t="shared" si="10"/>
        <v>0</v>
      </c>
      <c r="H215" s="194">
        <f t="shared" si="10"/>
        <v>0</v>
      </c>
      <c r="I215" s="194">
        <f t="shared" si="10"/>
        <v>0</v>
      </c>
      <c r="J215" s="197">
        <f t="shared" si="11"/>
        <v>2.0000000000000004E-2</v>
      </c>
    </row>
    <row r="216" spans="1:10">
      <c r="A216" s="731"/>
      <c r="B216" s="732"/>
      <c r="C216" s="732"/>
      <c r="D216" s="733"/>
      <c r="E216" s="160">
        <v>13</v>
      </c>
      <c r="F216" s="194">
        <f t="shared" si="10"/>
        <v>0</v>
      </c>
      <c r="G216" s="194">
        <f t="shared" si="10"/>
        <v>0</v>
      </c>
      <c r="H216" s="194">
        <f t="shared" si="10"/>
        <v>0</v>
      </c>
      <c r="I216" s="194">
        <f t="shared" si="10"/>
        <v>0</v>
      </c>
      <c r="J216" s="197">
        <f t="shared" si="11"/>
        <v>1.3333333333333334E-2</v>
      </c>
    </row>
    <row r="217" spans="1:10">
      <c r="A217" s="731"/>
      <c r="B217" s="732"/>
      <c r="C217" s="732"/>
      <c r="D217" s="733"/>
      <c r="E217" s="160">
        <v>14</v>
      </c>
      <c r="F217" s="194">
        <f t="shared" si="10"/>
        <v>0</v>
      </c>
      <c r="G217" s="194">
        <f t="shared" si="10"/>
        <v>0</v>
      </c>
      <c r="H217" s="194">
        <f t="shared" si="10"/>
        <v>0</v>
      </c>
      <c r="I217" s="194">
        <f t="shared" si="10"/>
        <v>0</v>
      </c>
      <c r="J217" s="197">
        <f t="shared" si="11"/>
        <v>6.6666666666666671E-3</v>
      </c>
    </row>
    <row r="218" spans="1:10">
      <c r="A218" s="734"/>
      <c r="B218" s="735"/>
      <c r="C218" s="735"/>
      <c r="D218" s="736"/>
      <c r="E218" s="160">
        <v>15</v>
      </c>
      <c r="F218" s="194">
        <f t="shared" si="10"/>
        <v>0</v>
      </c>
      <c r="G218" s="194">
        <f t="shared" si="10"/>
        <v>0</v>
      </c>
      <c r="H218" s="194">
        <f t="shared" si="10"/>
        <v>0</v>
      </c>
      <c r="I218" s="194">
        <f t="shared" si="10"/>
        <v>0</v>
      </c>
      <c r="J218" s="197">
        <f t="shared" si="11"/>
        <v>0</v>
      </c>
    </row>
    <row r="219" spans="1:10">
      <c r="A219" s="728" t="s">
        <v>142</v>
      </c>
      <c r="B219" s="729"/>
      <c r="C219" s="729"/>
      <c r="D219" s="730"/>
      <c r="E219" s="158">
        <v>0</v>
      </c>
      <c r="F219" s="193">
        <f t="shared" ref="F219:I234" si="12">F103*$J219</f>
        <v>0</v>
      </c>
      <c r="G219" s="193">
        <f t="shared" si="12"/>
        <v>0</v>
      </c>
      <c r="H219" s="193">
        <f t="shared" si="12"/>
        <v>0</v>
      </c>
      <c r="I219" s="193">
        <f t="shared" si="12"/>
        <v>0</v>
      </c>
      <c r="J219" s="195">
        <f t="shared" ref="J219:J234" si="13">F19</f>
        <v>0.1</v>
      </c>
    </row>
    <row r="220" spans="1:10">
      <c r="A220" s="731"/>
      <c r="B220" s="732"/>
      <c r="C220" s="732"/>
      <c r="D220" s="733"/>
      <c r="E220" s="160">
        <v>1</v>
      </c>
      <c r="F220" s="194">
        <f t="shared" si="12"/>
        <v>0</v>
      </c>
      <c r="G220" s="194">
        <f t="shared" si="12"/>
        <v>0</v>
      </c>
      <c r="H220" s="194">
        <f t="shared" si="12"/>
        <v>0</v>
      </c>
      <c r="I220" s="194">
        <f t="shared" si="12"/>
        <v>0</v>
      </c>
      <c r="J220" s="197">
        <f t="shared" si="13"/>
        <v>9.3333333333333338E-2</v>
      </c>
    </row>
    <row r="221" spans="1:10">
      <c r="A221" s="731"/>
      <c r="B221" s="732"/>
      <c r="C221" s="732"/>
      <c r="D221" s="733"/>
      <c r="E221" s="160">
        <v>2</v>
      </c>
      <c r="F221" s="194">
        <f t="shared" si="12"/>
        <v>0</v>
      </c>
      <c r="G221" s="194">
        <f t="shared" si="12"/>
        <v>0</v>
      </c>
      <c r="H221" s="194">
        <f t="shared" si="12"/>
        <v>0</v>
      </c>
      <c r="I221" s="194">
        <f t="shared" si="12"/>
        <v>0</v>
      </c>
      <c r="J221" s="197">
        <f t="shared" si="13"/>
        <v>8.666666666666667E-2</v>
      </c>
    </row>
    <row r="222" spans="1:10">
      <c r="A222" s="731"/>
      <c r="B222" s="732"/>
      <c r="C222" s="732"/>
      <c r="D222" s="733"/>
      <c r="E222" s="160">
        <v>3</v>
      </c>
      <c r="F222" s="194">
        <f t="shared" si="12"/>
        <v>0</v>
      </c>
      <c r="G222" s="194">
        <f t="shared" si="12"/>
        <v>0</v>
      </c>
      <c r="H222" s="194">
        <f t="shared" si="12"/>
        <v>0</v>
      </c>
      <c r="I222" s="194">
        <f t="shared" si="12"/>
        <v>0</v>
      </c>
      <c r="J222" s="197">
        <f t="shared" si="13"/>
        <v>8.0000000000000016E-2</v>
      </c>
    </row>
    <row r="223" spans="1:10">
      <c r="A223" s="731"/>
      <c r="B223" s="732"/>
      <c r="C223" s="732"/>
      <c r="D223" s="733"/>
      <c r="E223" s="160">
        <v>4</v>
      </c>
      <c r="F223" s="194">
        <f t="shared" si="12"/>
        <v>0</v>
      </c>
      <c r="G223" s="194">
        <f t="shared" si="12"/>
        <v>0</v>
      </c>
      <c r="H223" s="194">
        <f t="shared" si="12"/>
        <v>0</v>
      </c>
      <c r="I223" s="194">
        <f t="shared" si="12"/>
        <v>0</v>
      </c>
      <c r="J223" s="197">
        <f t="shared" si="13"/>
        <v>7.3333333333333334E-2</v>
      </c>
    </row>
    <row r="224" spans="1:10">
      <c r="A224" s="731"/>
      <c r="B224" s="732"/>
      <c r="C224" s="732"/>
      <c r="D224" s="733"/>
      <c r="E224" s="160">
        <v>5</v>
      </c>
      <c r="F224" s="194">
        <f t="shared" si="12"/>
        <v>0</v>
      </c>
      <c r="G224" s="194">
        <f t="shared" si="12"/>
        <v>0</v>
      </c>
      <c r="H224" s="194">
        <f t="shared" si="12"/>
        <v>0</v>
      </c>
      <c r="I224" s="194">
        <f t="shared" si="12"/>
        <v>0</v>
      </c>
      <c r="J224" s="197">
        <f t="shared" si="13"/>
        <v>6.6666666666666666E-2</v>
      </c>
    </row>
    <row r="225" spans="1:10">
      <c r="A225" s="731"/>
      <c r="B225" s="732"/>
      <c r="C225" s="732"/>
      <c r="D225" s="733"/>
      <c r="E225" s="160">
        <v>6</v>
      </c>
      <c r="F225" s="194">
        <f t="shared" si="12"/>
        <v>0</v>
      </c>
      <c r="G225" s="194">
        <f t="shared" si="12"/>
        <v>0</v>
      </c>
      <c r="H225" s="194">
        <f t="shared" si="12"/>
        <v>0</v>
      </c>
      <c r="I225" s="194">
        <f t="shared" si="12"/>
        <v>0</v>
      </c>
      <c r="J225" s="197">
        <f t="shared" si="13"/>
        <v>6.0000000000000005E-2</v>
      </c>
    </row>
    <row r="226" spans="1:10">
      <c r="A226" s="731"/>
      <c r="B226" s="732"/>
      <c r="C226" s="732"/>
      <c r="D226" s="733"/>
      <c r="E226" s="160">
        <v>7</v>
      </c>
      <c r="F226" s="194">
        <f t="shared" si="12"/>
        <v>0</v>
      </c>
      <c r="G226" s="194">
        <f t="shared" si="12"/>
        <v>0</v>
      </c>
      <c r="H226" s="194">
        <f t="shared" si="12"/>
        <v>0</v>
      </c>
      <c r="I226" s="194">
        <f t="shared" si="12"/>
        <v>0</v>
      </c>
      <c r="J226" s="197">
        <f t="shared" si="13"/>
        <v>5.3333333333333337E-2</v>
      </c>
    </row>
    <row r="227" spans="1:10">
      <c r="A227" s="731"/>
      <c r="B227" s="732"/>
      <c r="C227" s="732"/>
      <c r="D227" s="733"/>
      <c r="E227" s="160">
        <v>8</v>
      </c>
      <c r="F227" s="194">
        <f t="shared" si="12"/>
        <v>0</v>
      </c>
      <c r="G227" s="194">
        <f t="shared" si="12"/>
        <v>0</v>
      </c>
      <c r="H227" s="194">
        <f t="shared" si="12"/>
        <v>0</v>
      </c>
      <c r="I227" s="194">
        <f t="shared" si="12"/>
        <v>0</v>
      </c>
      <c r="J227" s="197">
        <f t="shared" si="13"/>
        <v>4.6666666666666669E-2</v>
      </c>
    </row>
    <row r="228" spans="1:10">
      <c r="A228" s="731"/>
      <c r="B228" s="732"/>
      <c r="C228" s="732"/>
      <c r="D228" s="733"/>
      <c r="E228" s="160">
        <v>9</v>
      </c>
      <c r="F228" s="194">
        <f t="shared" si="12"/>
        <v>0</v>
      </c>
      <c r="G228" s="194">
        <f t="shared" si="12"/>
        <v>0</v>
      </c>
      <c r="H228" s="194">
        <f t="shared" si="12"/>
        <v>0</v>
      </c>
      <c r="I228" s="194">
        <f t="shared" si="12"/>
        <v>0</v>
      </c>
      <c r="J228" s="197">
        <f t="shared" si="13"/>
        <v>4.0000000000000008E-2</v>
      </c>
    </row>
    <row r="229" spans="1:10">
      <c r="A229" s="731"/>
      <c r="B229" s="732"/>
      <c r="C229" s="732"/>
      <c r="D229" s="733"/>
      <c r="E229" s="160">
        <v>10</v>
      </c>
      <c r="F229" s="194">
        <f t="shared" si="12"/>
        <v>0</v>
      </c>
      <c r="G229" s="194">
        <f t="shared" si="12"/>
        <v>0</v>
      </c>
      <c r="H229" s="194">
        <f t="shared" si="12"/>
        <v>0</v>
      </c>
      <c r="I229" s="194">
        <f t="shared" si="12"/>
        <v>0</v>
      </c>
      <c r="J229" s="197">
        <f t="shared" si="13"/>
        <v>3.3333333333333333E-2</v>
      </c>
    </row>
    <row r="230" spans="1:10">
      <c r="A230" s="731"/>
      <c r="B230" s="732"/>
      <c r="C230" s="732"/>
      <c r="D230" s="733"/>
      <c r="E230" s="160">
        <v>11</v>
      </c>
      <c r="F230" s="194">
        <f t="shared" si="12"/>
        <v>0</v>
      </c>
      <c r="G230" s="194">
        <f t="shared" si="12"/>
        <v>0</v>
      </c>
      <c r="H230" s="194">
        <f t="shared" si="12"/>
        <v>0</v>
      </c>
      <c r="I230" s="194">
        <f t="shared" si="12"/>
        <v>0</v>
      </c>
      <c r="J230" s="197">
        <f t="shared" si="13"/>
        <v>2.6666666666666668E-2</v>
      </c>
    </row>
    <row r="231" spans="1:10">
      <c r="A231" s="731"/>
      <c r="B231" s="732"/>
      <c r="C231" s="732"/>
      <c r="D231" s="733"/>
      <c r="E231" s="160">
        <v>12</v>
      </c>
      <c r="F231" s="194">
        <f t="shared" si="12"/>
        <v>0</v>
      </c>
      <c r="G231" s="194">
        <f t="shared" si="12"/>
        <v>0</v>
      </c>
      <c r="H231" s="194">
        <f t="shared" si="12"/>
        <v>0</v>
      </c>
      <c r="I231" s="194">
        <f t="shared" si="12"/>
        <v>0</v>
      </c>
      <c r="J231" s="197">
        <f t="shared" si="13"/>
        <v>2.0000000000000004E-2</v>
      </c>
    </row>
    <row r="232" spans="1:10">
      <c r="A232" s="731"/>
      <c r="B232" s="732"/>
      <c r="C232" s="732"/>
      <c r="D232" s="733"/>
      <c r="E232" s="160">
        <v>13</v>
      </c>
      <c r="F232" s="194">
        <f t="shared" si="12"/>
        <v>0</v>
      </c>
      <c r="G232" s="194">
        <f t="shared" si="12"/>
        <v>0</v>
      </c>
      <c r="H232" s="194">
        <f t="shared" si="12"/>
        <v>0</v>
      </c>
      <c r="I232" s="194">
        <f t="shared" si="12"/>
        <v>0</v>
      </c>
      <c r="J232" s="197">
        <f t="shared" si="13"/>
        <v>1.3333333333333334E-2</v>
      </c>
    </row>
    <row r="233" spans="1:10">
      <c r="A233" s="731"/>
      <c r="B233" s="732"/>
      <c r="C233" s="732"/>
      <c r="D233" s="733"/>
      <c r="E233" s="160">
        <v>14</v>
      </c>
      <c r="F233" s="194">
        <f t="shared" si="12"/>
        <v>0</v>
      </c>
      <c r="G233" s="194">
        <f t="shared" si="12"/>
        <v>0</v>
      </c>
      <c r="H233" s="194">
        <f t="shared" si="12"/>
        <v>0</v>
      </c>
      <c r="I233" s="194">
        <f t="shared" si="12"/>
        <v>0</v>
      </c>
      <c r="J233" s="197">
        <f t="shared" si="13"/>
        <v>6.6666666666666671E-3</v>
      </c>
    </row>
    <row r="234" spans="1:10">
      <c r="A234" s="734"/>
      <c r="B234" s="735"/>
      <c r="C234" s="735"/>
      <c r="D234" s="736"/>
      <c r="E234" s="160">
        <v>15</v>
      </c>
      <c r="F234" s="194">
        <f t="shared" si="12"/>
        <v>0</v>
      </c>
      <c r="G234" s="194">
        <f t="shared" si="12"/>
        <v>0</v>
      </c>
      <c r="H234" s="194">
        <f t="shared" si="12"/>
        <v>0</v>
      </c>
      <c r="I234" s="194">
        <f t="shared" si="12"/>
        <v>0</v>
      </c>
      <c r="J234" s="197">
        <f t="shared" si="13"/>
        <v>0</v>
      </c>
    </row>
    <row r="235" spans="1:10">
      <c r="A235" s="728" t="s">
        <v>144</v>
      </c>
      <c r="B235" s="729"/>
      <c r="C235" s="729"/>
      <c r="D235" s="730"/>
      <c r="E235" s="158">
        <v>0</v>
      </c>
      <c r="F235" s="193">
        <f t="shared" ref="F235:I250" si="14">F119*$J235</f>
        <v>0</v>
      </c>
      <c r="G235" s="193">
        <f t="shared" si="14"/>
        <v>0</v>
      </c>
      <c r="H235" s="193">
        <f t="shared" si="14"/>
        <v>0</v>
      </c>
      <c r="I235" s="193">
        <f t="shared" si="14"/>
        <v>0</v>
      </c>
      <c r="J235" s="195">
        <f t="shared" ref="J235:J250" si="15">G19</f>
        <v>0.1</v>
      </c>
    </row>
    <row r="236" spans="1:10">
      <c r="A236" s="731"/>
      <c r="B236" s="732"/>
      <c r="C236" s="732"/>
      <c r="D236" s="733"/>
      <c r="E236" s="160">
        <v>1</v>
      </c>
      <c r="F236" s="194">
        <f t="shared" si="14"/>
        <v>0</v>
      </c>
      <c r="G236" s="194">
        <f t="shared" si="14"/>
        <v>0</v>
      </c>
      <c r="H236" s="194">
        <f t="shared" si="14"/>
        <v>0</v>
      </c>
      <c r="I236" s="194">
        <f t="shared" si="14"/>
        <v>0</v>
      </c>
      <c r="J236" s="197">
        <f t="shared" si="15"/>
        <v>9.3333333333333338E-2</v>
      </c>
    </row>
    <row r="237" spans="1:10">
      <c r="A237" s="731"/>
      <c r="B237" s="732"/>
      <c r="C237" s="732"/>
      <c r="D237" s="733"/>
      <c r="E237" s="160">
        <v>2</v>
      </c>
      <c r="F237" s="194">
        <f t="shared" si="14"/>
        <v>0</v>
      </c>
      <c r="G237" s="194">
        <f t="shared" si="14"/>
        <v>0</v>
      </c>
      <c r="H237" s="194">
        <f t="shared" si="14"/>
        <v>0</v>
      </c>
      <c r="I237" s="194">
        <f t="shared" si="14"/>
        <v>0</v>
      </c>
      <c r="J237" s="197">
        <f t="shared" si="15"/>
        <v>8.666666666666667E-2</v>
      </c>
    </row>
    <row r="238" spans="1:10">
      <c r="A238" s="731"/>
      <c r="B238" s="732"/>
      <c r="C238" s="732"/>
      <c r="D238" s="733"/>
      <c r="E238" s="160">
        <v>3</v>
      </c>
      <c r="F238" s="194">
        <f t="shared" si="14"/>
        <v>0</v>
      </c>
      <c r="G238" s="194">
        <f t="shared" si="14"/>
        <v>0</v>
      </c>
      <c r="H238" s="194">
        <f t="shared" si="14"/>
        <v>0</v>
      </c>
      <c r="I238" s="194">
        <f t="shared" si="14"/>
        <v>0</v>
      </c>
      <c r="J238" s="197">
        <f t="shared" si="15"/>
        <v>8.0000000000000016E-2</v>
      </c>
    </row>
    <row r="239" spans="1:10">
      <c r="A239" s="731"/>
      <c r="B239" s="732"/>
      <c r="C239" s="732"/>
      <c r="D239" s="733"/>
      <c r="E239" s="160">
        <v>4</v>
      </c>
      <c r="F239" s="194">
        <f t="shared" si="14"/>
        <v>0</v>
      </c>
      <c r="G239" s="194">
        <f t="shared" si="14"/>
        <v>0</v>
      </c>
      <c r="H239" s="194">
        <f t="shared" si="14"/>
        <v>0</v>
      </c>
      <c r="I239" s="194">
        <f t="shared" si="14"/>
        <v>0</v>
      </c>
      <c r="J239" s="197">
        <f t="shared" si="15"/>
        <v>7.3333333333333334E-2</v>
      </c>
    </row>
    <row r="240" spans="1:10">
      <c r="A240" s="731"/>
      <c r="B240" s="732"/>
      <c r="C240" s="732"/>
      <c r="D240" s="733"/>
      <c r="E240" s="160">
        <v>5</v>
      </c>
      <c r="F240" s="194">
        <f t="shared" si="14"/>
        <v>0</v>
      </c>
      <c r="G240" s="194">
        <f t="shared" si="14"/>
        <v>0</v>
      </c>
      <c r="H240" s="194">
        <f t="shared" si="14"/>
        <v>0</v>
      </c>
      <c r="I240" s="194">
        <f t="shared" si="14"/>
        <v>0</v>
      </c>
      <c r="J240" s="197">
        <f t="shared" si="15"/>
        <v>6.6666666666666666E-2</v>
      </c>
    </row>
    <row r="241" spans="1:10">
      <c r="A241" s="731"/>
      <c r="B241" s="732"/>
      <c r="C241" s="732"/>
      <c r="D241" s="733"/>
      <c r="E241" s="160">
        <v>6</v>
      </c>
      <c r="F241" s="194">
        <f t="shared" si="14"/>
        <v>0</v>
      </c>
      <c r="G241" s="194">
        <f t="shared" si="14"/>
        <v>0</v>
      </c>
      <c r="H241" s="194">
        <f t="shared" si="14"/>
        <v>0</v>
      </c>
      <c r="I241" s="194">
        <f t="shared" si="14"/>
        <v>0</v>
      </c>
      <c r="J241" s="197">
        <f t="shared" si="15"/>
        <v>6.0000000000000005E-2</v>
      </c>
    </row>
    <row r="242" spans="1:10">
      <c r="A242" s="731"/>
      <c r="B242" s="732"/>
      <c r="C242" s="732"/>
      <c r="D242" s="733"/>
      <c r="E242" s="160">
        <v>7</v>
      </c>
      <c r="F242" s="194">
        <f t="shared" si="14"/>
        <v>0</v>
      </c>
      <c r="G242" s="194">
        <f t="shared" si="14"/>
        <v>0</v>
      </c>
      <c r="H242" s="194">
        <f t="shared" si="14"/>
        <v>0</v>
      </c>
      <c r="I242" s="194">
        <f t="shared" si="14"/>
        <v>0</v>
      </c>
      <c r="J242" s="197">
        <f t="shared" si="15"/>
        <v>5.3333333333333337E-2</v>
      </c>
    </row>
    <row r="243" spans="1:10">
      <c r="A243" s="731"/>
      <c r="B243" s="732"/>
      <c r="C243" s="732"/>
      <c r="D243" s="733"/>
      <c r="E243" s="160">
        <v>8</v>
      </c>
      <c r="F243" s="194">
        <f t="shared" si="14"/>
        <v>0</v>
      </c>
      <c r="G243" s="194">
        <f t="shared" si="14"/>
        <v>0</v>
      </c>
      <c r="H243" s="194">
        <f t="shared" si="14"/>
        <v>0</v>
      </c>
      <c r="I243" s="194">
        <f t="shared" si="14"/>
        <v>0</v>
      </c>
      <c r="J243" s="197">
        <f t="shared" si="15"/>
        <v>4.6666666666666669E-2</v>
      </c>
    </row>
    <row r="244" spans="1:10">
      <c r="A244" s="731"/>
      <c r="B244" s="732"/>
      <c r="C244" s="732"/>
      <c r="D244" s="733"/>
      <c r="E244" s="160">
        <v>9</v>
      </c>
      <c r="F244" s="194">
        <f t="shared" si="14"/>
        <v>0</v>
      </c>
      <c r="G244" s="194">
        <f t="shared" si="14"/>
        <v>0</v>
      </c>
      <c r="H244" s="194">
        <f t="shared" si="14"/>
        <v>0</v>
      </c>
      <c r="I244" s="194">
        <f t="shared" si="14"/>
        <v>0</v>
      </c>
      <c r="J244" s="197">
        <f t="shared" si="15"/>
        <v>4.0000000000000008E-2</v>
      </c>
    </row>
    <row r="245" spans="1:10">
      <c r="A245" s="731"/>
      <c r="B245" s="732"/>
      <c r="C245" s="732"/>
      <c r="D245" s="733"/>
      <c r="E245" s="160">
        <v>10</v>
      </c>
      <c r="F245" s="194">
        <f t="shared" si="14"/>
        <v>0</v>
      </c>
      <c r="G245" s="194">
        <f t="shared" si="14"/>
        <v>0</v>
      </c>
      <c r="H245" s="194">
        <f t="shared" si="14"/>
        <v>0</v>
      </c>
      <c r="I245" s="194">
        <f t="shared" si="14"/>
        <v>0</v>
      </c>
      <c r="J245" s="197">
        <f t="shared" si="15"/>
        <v>3.3333333333333333E-2</v>
      </c>
    </row>
    <row r="246" spans="1:10">
      <c r="A246" s="731"/>
      <c r="B246" s="732"/>
      <c r="C246" s="732"/>
      <c r="D246" s="733"/>
      <c r="E246" s="160">
        <v>11</v>
      </c>
      <c r="F246" s="194">
        <f t="shared" si="14"/>
        <v>0</v>
      </c>
      <c r="G246" s="194">
        <f t="shared" si="14"/>
        <v>0</v>
      </c>
      <c r="H246" s="194">
        <f t="shared" si="14"/>
        <v>0</v>
      </c>
      <c r="I246" s="194">
        <f t="shared" si="14"/>
        <v>0</v>
      </c>
      <c r="J246" s="197">
        <f t="shared" si="15"/>
        <v>2.6666666666666668E-2</v>
      </c>
    </row>
    <row r="247" spans="1:10">
      <c r="A247" s="731"/>
      <c r="B247" s="732"/>
      <c r="C247" s="732"/>
      <c r="D247" s="733"/>
      <c r="E247" s="160">
        <v>12</v>
      </c>
      <c r="F247" s="194">
        <f t="shared" si="14"/>
        <v>0</v>
      </c>
      <c r="G247" s="194">
        <f t="shared" si="14"/>
        <v>0</v>
      </c>
      <c r="H247" s="194">
        <f t="shared" si="14"/>
        <v>0</v>
      </c>
      <c r="I247" s="194">
        <f t="shared" si="14"/>
        <v>0</v>
      </c>
      <c r="J247" s="197">
        <f t="shared" si="15"/>
        <v>2.0000000000000004E-2</v>
      </c>
    </row>
    <row r="248" spans="1:10">
      <c r="A248" s="731"/>
      <c r="B248" s="732"/>
      <c r="C248" s="732"/>
      <c r="D248" s="733"/>
      <c r="E248" s="160">
        <v>13</v>
      </c>
      <c r="F248" s="194">
        <f t="shared" si="14"/>
        <v>0</v>
      </c>
      <c r="G248" s="194">
        <f t="shared" si="14"/>
        <v>0</v>
      </c>
      <c r="H248" s="194">
        <f t="shared" si="14"/>
        <v>0</v>
      </c>
      <c r="I248" s="194">
        <f t="shared" si="14"/>
        <v>0</v>
      </c>
      <c r="J248" s="197">
        <f t="shared" si="15"/>
        <v>1.3333333333333334E-2</v>
      </c>
    </row>
    <row r="249" spans="1:10">
      <c r="A249" s="731"/>
      <c r="B249" s="732"/>
      <c r="C249" s="732"/>
      <c r="D249" s="733"/>
      <c r="E249" s="160">
        <v>14</v>
      </c>
      <c r="F249" s="194">
        <f t="shared" si="14"/>
        <v>0</v>
      </c>
      <c r="G249" s="194">
        <f t="shared" si="14"/>
        <v>0</v>
      </c>
      <c r="H249" s="194">
        <f t="shared" si="14"/>
        <v>0</v>
      </c>
      <c r="I249" s="194">
        <f t="shared" si="14"/>
        <v>0</v>
      </c>
      <c r="J249" s="197">
        <f t="shared" si="15"/>
        <v>6.6666666666666671E-3</v>
      </c>
    </row>
    <row r="250" spans="1:10">
      <c r="A250" s="734"/>
      <c r="B250" s="735"/>
      <c r="C250" s="735"/>
      <c r="D250" s="736"/>
      <c r="E250" s="160">
        <v>15</v>
      </c>
      <c r="F250" s="194">
        <f t="shared" si="14"/>
        <v>0</v>
      </c>
      <c r="G250" s="194">
        <f t="shared" si="14"/>
        <v>0</v>
      </c>
      <c r="H250" s="194">
        <f t="shared" si="14"/>
        <v>0</v>
      </c>
      <c r="I250" s="194">
        <f t="shared" si="14"/>
        <v>0</v>
      </c>
      <c r="J250" s="197">
        <f t="shared" si="15"/>
        <v>0</v>
      </c>
    </row>
    <row r="251" spans="1:10">
      <c r="A251" s="721" t="s">
        <v>148</v>
      </c>
      <c r="B251" s="722"/>
      <c r="C251" s="722"/>
      <c r="D251" s="722"/>
      <c r="E251" s="158">
        <v>0</v>
      </c>
      <c r="F251" s="193">
        <f t="shared" ref="F251:I266" si="16">F135*$J251</f>
        <v>0</v>
      </c>
      <c r="G251" s="193">
        <f t="shared" si="16"/>
        <v>0</v>
      </c>
      <c r="H251" s="193">
        <f t="shared" si="16"/>
        <v>0</v>
      </c>
      <c r="I251" s="193">
        <f t="shared" si="16"/>
        <v>0</v>
      </c>
      <c r="J251" s="195">
        <f t="shared" ref="J251:J266" si="17">G19</f>
        <v>0.1</v>
      </c>
    </row>
    <row r="252" spans="1:10">
      <c r="A252" s="723"/>
      <c r="B252" s="724"/>
      <c r="C252" s="724"/>
      <c r="D252" s="724"/>
      <c r="E252" s="160">
        <v>1</v>
      </c>
      <c r="F252" s="194">
        <f t="shared" si="16"/>
        <v>0</v>
      </c>
      <c r="G252" s="194">
        <f t="shared" si="16"/>
        <v>0</v>
      </c>
      <c r="H252" s="194">
        <f t="shared" si="16"/>
        <v>0</v>
      </c>
      <c r="I252" s="194">
        <f t="shared" si="16"/>
        <v>0</v>
      </c>
      <c r="J252" s="197">
        <f t="shared" si="17"/>
        <v>9.3333333333333338E-2</v>
      </c>
    </row>
    <row r="253" spans="1:10">
      <c r="A253" s="723"/>
      <c r="B253" s="724"/>
      <c r="C253" s="724"/>
      <c r="D253" s="724"/>
      <c r="E253" s="160">
        <v>2</v>
      </c>
      <c r="F253" s="194">
        <f t="shared" si="16"/>
        <v>0</v>
      </c>
      <c r="G253" s="194">
        <f t="shared" si="16"/>
        <v>0</v>
      </c>
      <c r="H253" s="194">
        <f t="shared" si="16"/>
        <v>0</v>
      </c>
      <c r="I253" s="194">
        <f t="shared" si="16"/>
        <v>0</v>
      </c>
      <c r="J253" s="197">
        <f t="shared" si="17"/>
        <v>8.666666666666667E-2</v>
      </c>
    </row>
    <row r="254" spans="1:10">
      <c r="A254" s="723"/>
      <c r="B254" s="724"/>
      <c r="C254" s="724"/>
      <c r="D254" s="724"/>
      <c r="E254" s="160">
        <v>3</v>
      </c>
      <c r="F254" s="194">
        <f t="shared" si="16"/>
        <v>0</v>
      </c>
      <c r="G254" s="194">
        <f t="shared" si="16"/>
        <v>0</v>
      </c>
      <c r="H254" s="194">
        <f t="shared" si="16"/>
        <v>0</v>
      </c>
      <c r="I254" s="194">
        <f t="shared" si="16"/>
        <v>0</v>
      </c>
      <c r="J254" s="197">
        <f t="shared" si="17"/>
        <v>8.0000000000000016E-2</v>
      </c>
    </row>
    <row r="255" spans="1:10">
      <c r="A255" s="723"/>
      <c r="B255" s="724"/>
      <c r="C255" s="724"/>
      <c r="D255" s="724"/>
      <c r="E255" s="160">
        <v>4</v>
      </c>
      <c r="F255" s="194">
        <f t="shared" si="16"/>
        <v>0</v>
      </c>
      <c r="G255" s="194">
        <f t="shared" si="16"/>
        <v>0</v>
      </c>
      <c r="H255" s="194">
        <f t="shared" si="16"/>
        <v>0</v>
      </c>
      <c r="I255" s="194">
        <f t="shared" si="16"/>
        <v>0</v>
      </c>
      <c r="J255" s="197">
        <f t="shared" si="17"/>
        <v>7.3333333333333334E-2</v>
      </c>
    </row>
    <row r="256" spans="1:10">
      <c r="A256" s="723"/>
      <c r="B256" s="724"/>
      <c r="C256" s="724"/>
      <c r="D256" s="724"/>
      <c r="E256" s="160">
        <v>5</v>
      </c>
      <c r="F256" s="194">
        <f t="shared" si="16"/>
        <v>0</v>
      </c>
      <c r="G256" s="194">
        <f t="shared" si="16"/>
        <v>0</v>
      </c>
      <c r="H256" s="194">
        <f t="shared" si="16"/>
        <v>0</v>
      </c>
      <c r="I256" s="194">
        <f t="shared" si="16"/>
        <v>0</v>
      </c>
      <c r="J256" s="197">
        <f t="shared" si="17"/>
        <v>6.6666666666666666E-2</v>
      </c>
    </row>
    <row r="257" spans="1:10">
      <c r="A257" s="723"/>
      <c r="B257" s="724"/>
      <c r="C257" s="724"/>
      <c r="D257" s="724"/>
      <c r="E257" s="160">
        <v>6</v>
      </c>
      <c r="F257" s="194">
        <f t="shared" si="16"/>
        <v>0</v>
      </c>
      <c r="G257" s="194">
        <f t="shared" si="16"/>
        <v>0</v>
      </c>
      <c r="H257" s="194">
        <f t="shared" si="16"/>
        <v>0</v>
      </c>
      <c r="I257" s="194">
        <f t="shared" si="16"/>
        <v>0</v>
      </c>
      <c r="J257" s="197">
        <f t="shared" si="17"/>
        <v>6.0000000000000005E-2</v>
      </c>
    </row>
    <row r="258" spans="1:10">
      <c r="A258" s="723"/>
      <c r="B258" s="724"/>
      <c r="C258" s="724"/>
      <c r="D258" s="724"/>
      <c r="E258" s="160">
        <v>7</v>
      </c>
      <c r="F258" s="194">
        <f t="shared" si="16"/>
        <v>0</v>
      </c>
      <c r="G258" s="194">
        <f t="shared" si="16"/>
        <v>0</v>
      </c>
      <c r="H258" s="194">
        <f t="shared" si="16"/>
        <v>0</v>
      </c>
      <c r="I258" s="194">
        <f t="shared" si="16"/>
        <v>0</v>
      </c>
      <c r="J258" s="197">
        <f t="shared" si="17"/>
        <v>5.3333333333333337E-2</v>
      </c>
    </row>
    <row r="259" spans="1:10">
      <c r="A259" s="723"/>
      <c r="B259" s="724"/>
      <c r="C259" s="724"/>
      <c r="D259" s="724"/>
      <c r="E259" s="160">
        <v>8</v>
      </c>
      <c r="F259" s="194">
        <f t="shared" si="16"/>
        <v>0</v>
      </c>
      <c r="G259" s="194">
        <f t="shared" si="16"/>
        <v>0</v>
      </c>
      <c r="H259" s="194">
        <f t="shared" si="16"/>
        <v>0</v>
      </c>
      <c r="I259" s="194">
        <f t="shared" si="16"/>
        <v>0</v>
      </c>
      <c r="J259" s="197">
        <f t="shared" si="17"/>
        <v>4.6666666666666669E-2</v>
      </c>
    </row>
    <row r="260" spans="1:10">
      <c r="A260" s="723"/>
      <c r="B260" s="724"/>
      <c r="C260" s="724"/>
      <c r="D260" s="724"/>
      <c r="E260" s="160">
        <v>9</v>
      </c>
      <c r="F260" s="194">
        <f t="shared" si="16"/>
        <v>0</v>
      </c>
      <c r="G260" s="194">
        <f t="shared" si="16"/>
        <v>0</v>
      </c>
      <c r="H260" s="194">
        <f t="shared" si="16"/>
        <v>0</v>
      </c>
      <c r="I260" s="194">
        <f t="shared" si="16"/>
        <v>0</v>
      </c>
      <c r="J260" s="197">
        <f t="shared" si="17"/>
        <v>4.0000000000000008E-2</v>
      </c>
    </row>
    <row r="261" spans="1:10">
      <c r="A261" s="723"/>
      <c r="B261" s="724"/>
      <c r="C261" s="724"/>
      <c r="D261" s="724"/>
      <c r="E261" s="160">
        <v>10</v>
      </c>
      <c r="F261" s="194">
        <f t="shared" si="16"/>
        <v>0</v>
      </c>
      <c r="G261" s="194">
        <f t="shared" si="16"/>
        <v>0</v>
      </c>
      <c r="H261" s="194">
        <f t="shared" si="16"/>
        <v>0</v>
      </c>
      <c r="I261" s="194">
        <f t="shared" si="16"/>
        <v>0</v>
      </c>
      <c r="J261" s="197">
        <f t="shared" si="17"/>
        <v>3.3333333333333333E-2</v>
      </c>
    </row>
    <row r="262" spans="1:10">
      <c r="A262" s="723"/>
      <c r="B262" s="724"/>
      <c r="C262" s="724"/>
      <c r="D262" s="724"/>
      <c r="E262" s="160">
        <v>11</v>
      </c>
      <c r="F262" s="194">
        <f t="shared" si="16"/>
        <v>0</v>
      </c>
      <c r="G262" s="194">
        <f t="shared" si="16"/>
        <v>0</v>
      </c>
      <c r="H262" s="194">
        <f t="shared" si="16"/>
        <v>0</v>
      </c>
      <c r="I262" s="194">
        <f t="shared" si="16"/>
        <v>0</v>
      </c>
      <c r="J262" s="197">
        <f t="shared" si="17"/>
        <v>2.6666666666666668E-2</v>
      </c>
    </row>
    <row r="263" spans="1:10">
      <c r="A263" s="737"/>
      <c r="B263" s="738"/>
      <c r="C263" s="738"/>
      <c r="D263" s="738"/>
      <c r="E263" s="160">
        <v>12</v>
      </c>
      <c r="F263" s="194">
        <f t="shared" si="16"/>
        <v>0</v>
      </c>
      <c r="G263" s="194">
        <f t="shared" si="16"/>
        <v>0</v>
      </c>
      <c r="H263" s="194">
        <f t="shared" si="16"/>
        <v>0</v>
      </c>
      <c r="I263" s="194">
        <f t="shared" si="16"/>
        <v>0</v>
      </c>
      <c r="J263" s="197">
        <f t="shared" si="17"/>
        <v>2.0000000000000004E-2</v>
      </c>
    </row>
    <row r="264" spans="1:10">
      <c r="A264" s="737"/>
      <c r="B264" s="738"/>
      <c r="C264" s="738"/>
      <c r="D264" s="738"/>
      <c r="E264" s="160">
        <v>13</v>
      </c>
      <c r="F264" s="194">
        <f t="shared" si="16"/>
        <v>0</v>
      </c>
      <c r="G264" s="194">
        <f t="shared" si="16"/>
        <v>0</v>
      </c>
      <c r="H264" s="194">
        <f t="shared" si="16"/>
        <v>0</v>
      </c>
      <c r="I264" s="194">
        <f t="shared" si="16"/>
        <v>0</v>
      </c>
      <c r="J264" s="197">
        <f t="shared" si="17"/>
        <v>1.3333333333333334E-2</v>
      </c>
    </row>
    <row r="265" spans="1:10">
      <c r="A265" s="737"/>
      <c r="B265" s="738"/>
      <c r="C265" s="738"/>
      <c r="D265" s="738"/>
      <c r="E265" s="160">
        <v>14</v>
      </c>
      <c r="F265" s="194">
        <f t="shared" si="16"/>
        <v>0</v>
      </c>
      <c r="G265" s="194">
        <f t="shared" si="16"/>
        <v>0</v>
      </c>
      <c r="H265" s="194">
        <f t="shared" si="16"/>
        <v>0</v>
      </c>
      <c r="I265" s="194">
        <f t="shared" si="16"/>
        <v>0</v>
      </c>
      <c r="J265" s="197">
        <f t="shared" si="17"/>
        <v>6.6666666666666671E-3</v>
      </c>
    </row>
    <row r="266" spans="1:10">
      <c r="A266" s="725"/>
      <c r="B266" s="726"/>
      <c r="C266" s="726"/>
      <c r="D266" s="726"/>
      <c r="E266" s="160">
        <v>15</v>
      </c>
      <c r="F266" s="194">
        <f t="shared" si="16"/>
        <v>0</v>
      </c>
      <c r="G266" s="194">
        <f t="shared" si="16"/>
        <v>0</v>
      </c>
      <c r="H266" s="194">
        <f t="shared" si="16"/>
        <v>0</v>
      </c>
      <c r="I266" s="194">
        <f t="shared" si="16"/>
        <v>0</v>
      </c>
      <c r="J266" s="197">
        <f t="shared" si="17"/>
        <v>0</v>
      </c>
    </row>
    <row r="268" spans="1:10">
      <c r="A268" s="92" t="s">
        <v>651</v>
      </c>
      <c r="B268" s="92" t="s">
        <v>652</v>
      </c>
    </row>
    <row r="269" spans="1:10">
      <c r="A269" s="739" t="s">
        <v>154</v>
      </c>
      <c r="B269" s="740"/>
      <c r="C269" s="740"/>
      <c r="D269" s="740"/>
      <c r="E269" s="749" t="s">
        <v>160</v>
      </c>
      <c r="F269" s="744" t="s">
        <v>155</v>
      </c>
      <c r="G269" s="745"/>
      <c r="H269" s="744" t="s">
        <v>156</v>
      </c>
      <c r="I269" s="746"/>
      <c r="J269" s="720"/>
    </row>
    <row r="270" spans="1:10">
      <c r="A270" s="741"/>
      <c r="B270" s="718"/>
      <c r="C270" s="718"/>
      <c r="D270" s="718"/>
      <c r="E270" s="719"/>
      <c r="F270" s="157" t="s">
        <v>157</v>
      </c>
      <c r="G270" s="157" t="s">
        <v>158</v>
      </c>
      <c r="H270" s="157" t="s">
        <v>157</v>
      </c>
      <c r="I270" s="201" t="s">
        <v>158</v>
      </c>
      <c r="J270" s="720"/>
    </row>
    <row r="271" spans="1:10">
      <c r="A271" s="728" t="s">
        <v>161</v>
      </c>
      <c r="B271" s="729"/>
      <c r="C271" s="729"/>
      <c r="D271" s="730"/>
      <c r="E271" s="158">
        <v>0</v>
      </c>
      <c r="F271" s="198" t="str">
        <f>IFERROR(F155*'2.1.b Veículos'!D$48,"")</f>
        <v/>
      </c>
      <c r="G271" s="198" t="str">
        <f>IFERROR(G155*'2.1.b Veículos'!E$48,"")</f>
        <v/>
      </c>
      <c r="H271" s="198" t="str">
        <f>IFERROR(H155*'2.1.b Veículos'!F$48,"")</f>
        <v/>
      </c>
      <c r="I271" s="202" t="str">
        <f>IFERROR(I155*'2.1.b Veículos'!G$48,"")</f>
        <v/>
      </c>
      <c r="J271" s="203"/>
    </row>
    <row r="272" spans="1:10">
      <c r="A272" s="731"/>
      <c r="B272" s="732"/>
      <c r="C272" s="732"/>
      <c r="D272" s="733"/>
      <c r="E272" s="160">
        <v>1</v>
      </c>
      <c r="F272" s="199" t="str">
        <f>IFERROR(F156*'2.1.b Veículos'!D$48,"")</f>
        <v/>
      </c>
      <c r="G272" s="199" t="str">
        <f>IFERROR(G156*'2.1.b Veículos'!E$48,"")</f>
        <v/>
      </c>
      <c r="H272" s="199" t="str">
        <f>IFERROR(H156*'2.1.b Veículos'!F$48,"")</f>
        <v/>
      </c>
      <c r="I272" s="204" t="str">
        <f>IFERROR(I156*'2.1.b Veículos'!G$48,"")</f>
        <v/>
      </c>
      <c r="J272" s="203"/>
    </row>
    <row r="273" spans="1:10">
      <c r="A273" s="731"/>
      <c r="B273" s="732"/>
      <c r="C273" s="732"/>
      <c r="D273" s="733"/>
      <c r="E273" s="160">
        <v>2</v>
      </c>
      <c r="F273" s="199" t="str">
        <f>IFERROR(F157*'2.1.b Veículos'!D$48,"")</f>
        <v/>
      </c>
      <c r="G273" s="199" t="str">
        <f>IFERROR(G157*'2.1.b Veículos'!E$48,"")</f>
        <v/>
      </c>
      <c r="H273" s="199" t="str">
        <f>IFERROR(H157*'2.1.b Veículos'!F$48,"")</f>
        <v/>
      </c>
      <c r="I273" s="204" t="str">
        <f>IFERROR(I157*'2.1.b Veículos'!G$48,"")</f>
        <v/>
      </c>
      <c r="J273" s="203"/>
    </row>
    <row r="274" spans="1:10">
      <c r="A274" s="731"/>
      <c r="B274" s="732"/>
      <c r="C274" s="732"/>
      <c r="D274" s="733"/>
      <c r="E274" s="160">
        <v>3</v>
      </c>
      <c r="F274" s="199" t="str">
        <f>IFERROR(F158*'2.1.b Veículos'!D$48,"")</f>
        <v/>
      </c>
      <c r="G274" s="199" t="str">
        <f>IFERROR(G158*'2.1.b Veículos'!E$48,"")</f>
        <v/>
      </c>
      <c r="H274" s="199" t="str">
        <f>IFERROR(H158*'2.1.b Veículos'!F$48,"")</f>
        <v/>
      </c>
      <c r="I274" s="204" t="str">
        <f>IFERROR(I158*'2.1.b Veículos'!G$48,"")</f>
        <v/>
      </c>
      <c r="J274" s="203"/>
    </row>
    <row r="275" spans="1:10">
      <c r="A275" s="731"/>
      <c r="B275" s="732"/>
      <c r="C275" s="732"/>
      <c r="D275" s="733"/>
      <c r="E275" s="160">
        <v>4</v>
      </c>
      <c r="F275" s="199" t="str">
        <f>IFERROR(F159*'2.1.b Veículos'!D$48,"")</f>
        <v/>
      </c>
      <c r="G275" s="199" t="str">
        <f>IFERROR(G159*'2.1.b Veículos'!E$48,"")</f>
        <v/>
      </c>
      <c r="H275" s="199" t="str">
        <f>IFERROR(H159*'2.1.b Veículos'!F$48,"")</f>
        <v/>
      </c>
      <c r="I275" s="204" t="str">
        <f>IFERROR(I159*'2.1.b Veículos'!G$48,"")</f>
        <v/>
      </c>
      <c r="J275" s="203"/>
    </row>
    <row r="276" spans="1:10">
      <c r="A276" s="731"/>
      <c r="B276" s="732"/>
      <c r="C276" s="732"/>
      <c r="D276" s="733"/>
      <c r="E276" s="160">
        <v>5</v>
      </c>
      <c r="F276" s="199" t="str">
        <f>IFERROR(F160*'2.1.b Veículos'!D$48,"")</f>
        <v/>
      </c>
      <c r="G276" s="199" t="str">
        <f>IFERROR(G160*'2.1.b Veículos'!E$48,"")</f>
        <v/>
      </c>
      <c r="H276" s="199" t="str">
        <f>IFERROR(H160*'2.1.b Veículos'!F$48,"")</f>
        <v/>
      </c>
      <c r="I276" s="204" t="str">
        <f>IFERROR(I160*'2.1.b Veículos'!G$48,"")</f>
        <v/>
      </c>
      <c r="J276" s="203"/>
    </row>
    <row r="277" spans="1:10">
      <c r="A277" s="731"/>
      <c r="B277" s="732"/>
      <c r="C277" s="732"/>
      <c r="D277" s="733"/>
      <c r="E277" s="160">
        <v>6</v>
      </c>
      <c r="F277" s="199" t="str">
        <f>IFERROR(F161*'2.1.b Veículos'!D$48,"")</f>
        <v/>
      </c>
      <c r="G277" s="199" t="str">
        <f>IFERROR(G161*'2.1.b Veículos'!E$48,"")</f>
        <v/>
      </c>
      <c r="H277" s="199" t="str">
        <f>IFERROR(H161*'2.1.b Veículos'!F$48,"")</f>
        <v/>
      </c>
      <c r="I277" s="204" t="str">
        <f>IFERROR(I161*'2.1.b Veículos'!G$48,"")</f>
        <v/>
      </c>
      <c r="J277" s="203"/>
    </row>
    <row r="278" spans="1:10">
      <c r="A278" s="731"/>
      <c r="B278" s="732"/>
      <c r="C278" s="732"/>
      <c r="D278" s="733"/>
      <c r="E278" s="160">
        <v>7</v>
      </c>
      <c r="F278" s="199" t="str">
        <f>IFERROR(F162*'2.1.b Veículos'!D$48,"")</f>
        <v/>
      </c>
      <c r="G278" s="199" t="str">
        <f>IFERROR(G162*'2.1.b Veículos'!E$48,"")</f>
        <v/>
      </c>
      <c r="H278" s="199" t="str">
        <f>IFERROR(H162*'2.1.b Veículos'!F$48,"")</f>
        <v/>
      </c>
      <c r="I278" s="204" t="str">
        <f>IFERROR(I162*'2.1.b Veículos'!G$48,"")</f>
        <v/>
      </c>
      <c r="J278" s="203"/>
    </row>
    <row r="279" spans="1:10">
      <c r="A279" s="731"/>
      <c r="B279" s="732"/>
      <c r="C279" s="732"/>
      <c r="D279" s="733"/>
      <c r="E279" s="160">
        <v>8</v>
      </c>
      <c r="F279" s="199" t="str">
        <f>IFERROR(F163*'2.1.b Veículos'!D$48,"")</f>
        <v/>
      </c>
      <c r="G279" s="199" t="str">
        <f>IFERROR(G163*'2.1.b Veículos'!E$48,"")</f>
        <v/>
      </c>
      <c r="H279" s="199" t="str">
        <f>IFERROR(H163*'2.1.b Veículos'!F$48,"")</f>
        <v/>
      </c>
      <c r="I279" s="204" t="str">
        <f>IFERROR(I163*'2.1.b Veículos'!G$48,"")</f>
        <v/>
      </c>
      <c r="J279" s="203"/>
    </row>
    <row r="280" spans="1:10">
      <c r="A280" s="731"/>
      <c r="B280" s="732"/>
      <c r="C280" s="732"/>
      <c r="D280" s="733"/>
      <c r="E280" s="160">
        <v>9</v>
      </c>
      <c r="F280" s="199" t="str">
        <f>IFERROR(F164*'2.1.b Veículos'!D$48,"")</f>
        <v/>
      </c>
      <c r="G280" s="199" t="str">
        <f>IFERROR(G164*'2.1.b Veículos'!E$48,"")</f>
        <v/>
      </c>
      <c r="H280" s="199" t="str">
        <f>IFERROR(H164*'2.1.b Veículos'!F$48,"")</f>
        <v/>
      </c>
      <c r="I280" s="204" t="str">
        <f>IFERROR(I164*'2.1.b Veículos'!G$48,"")</f>
        <v/>
      </c>
      <c r="J280" s="203"/>
    </row>
    <row r="281" spans="1:10">
      <c r="A281" s="731"/>
      <c r="B281" s="732"/>
      <c r="C281" s="732"/>
      <c r="D281" s="733"/>
      <c r="E281" s="160">
        <v>10</v>
      </c>
      <c r="F281" s="199" t="str">
        <f>IFERROR(F165*'2.1.b Veículos'!D$48,"")</f>
        <v/>
      </c>
      <c r="G281" s="199" t="str">
        <f>IFERROR(G165*'2.1.b Veículos'!E$48,"")</f>
        <v/>
      </c>
      <c r="H281" s="199" t="str">
        <f>IFERROR(H165*'2.1.b Veículos'!F$48,"")</f>
        <v/>
      </c>
      <c r="I281" s="204" t="str">
        <f>IFERROR(I165*'2.1.b Veículos'!G$48,"")</f>
        <v/>
      </c>
      <c r="J281" s="203"/>
    </row>
    <row r="282" spans="1:10">
      <c r="A282" s="731"/>
      <c r="B282" s="732"/>
      <c r="C282" s="732"/>
      <c r="D282" s="733"/>
      <c r="E282" s="160">
        <v>11</v>
      </c>
      <c r="F282" s="199" t="str">
        <f>IFERROR(F166*'2.1.b Veículos'!D$48,"")</f>
        <v/>
      </c>
      <c r="G282" s="199" t="str">
        <f>IFERROR(G166*'2.1.b Veículos'!E$48,"")</f>
        <v/>
      </c>
      <c r="H282" s="199" t="str">
        <f>IFERROR(H166*'2.1.b Veículos'!F$48,"")</f>
        <v/>
      </c>
      <c r="I282" s="204" t="str">
        <f>IFERROR(I166*'2.1.b Veículos'!G$48,"")</f>
        <v/>
      </c>
      <c r="J282" s="203"/>
    </row>
    <row r="283" spans="1:10">
      <c r="A283" s="731"/>
      <c r="B283" s="732"/>
      <c r="C283" s="732"/>
      <c r="D283" s="733"/>
      <c r="E283" s="160">
        <v>12</v>
      </c>
      <c r="F283" s="199" t="str">
        <f>IFERROR(F167*'2.1.b Veículos'!D$48,"")</f>
        <v/>
      </c>
      <c r="G283" s="199" t="str">
        <f>IFERROR(G167*'2.1.b Veículos'!E$48,"")</f>
        <v/>
      </c>
      <c r="H283" s="199" t="str">
        <f>IFERROR(H167*'2.1.b Veículos'!F$48,"")</f>
        <v/>
      </c>
      <c r="I283" s="204" t="str">
        <f>IFERROR(I167*'2.1.b Veículos'!G$48,"")</f>
        <v/>
      </c>
      <c r="J283" s="203"/>
    </row>
    <row r="284" spans="1:10">
      <c r="A284" s="731"/>
      <c r="B284" s="732"/>
      <c r="C284" s="732"/>
      <c r="D284" s="733"/>
      <c r="E284" s="160">
        <v>13</v>
      </c>
      <c r="F284" s="199" t="str">
        <f>IFERROR(F168*'2.1.b Veículos'!D$48,"")</f>
        <v/>
      </c>
      <c r="G284" s="199" t="str">
        <f>IFERROR(G168*'2.1.b Veículos'!E$48,"")</f>
        <v/>
      </c>
      <c r="H284" s="199" t="str">
        <f>IFERROR(H168*'2.1.b Veículos'!F$48,"")</f>
        <v/>
      </c>
      <c r="I284" s="204" t="str">
        <f>IFERROR(I168*'2.1.b Veículos'!G$48,"")</f>
        <v/>
      </c>
      <c r="J284" s="203"/>
    </row>
    <row r="285" spans="1:10">
      <c r="A285" s="731"/>
      <c r="B285" s="732"/>
      <c r="C285" s="732"/>
      <c r="D285" s="733"/>
      <c r="E285" s="160">
        <v>14</v>
      </c>
      <c r="F285" s="199" t="str">
        <f>IFERROR(F169*'2.1.b Veículos'!D$48,"")</f>
        <v/>
      </c>
      <c r="G285" s="199" t="str">
        <f>IFERROR(G169*'2.1.b Veículos'!E$48,"")</f>
        <v/>
      </c>
      <c r="H285" s="199" t="str">
        <f>IFERROR(H169*'2.1.b Veículos'!F$48,"")</f>
        <v/>
      </c>
      <c r="I285" s="204" t="str">
        <f>IFERROR(I169*'2.1.b Veículos'!G$48,"")</f>
        <v/>
      </c>
      <c r="J285" s="203"/>
    </row>
    <row r="286" spans="1:10">
      <c r="A286" s="734"/>
      <c r="B286" s="735"/>
      <c r="C286" s="735"/>
      <c r="D286" s="736"/>
      <c r="E286" s="162">
        <v>15</v>
      </c>
      <c r="F286" s="200" t="str">
        <f>IFERROR(F170*'2.1.b Veículos'!D$48,"")</f>
        <v/>
      </c>
      <c r="G286" s="200" t="str">
        <f>IFERROR(G170*'2.1.b Veículos'!E$48,"")</f>
        <v/>
      </c>
      <c r="H286" s="200" t="str">
        <f>IFERROR(H170*'2.1.b Veículos'!F$48,"")</f>
        <v/>
      </c>
      <c r="I286" s="205" t="str">
        <f>IFERROR(I170*'2.1.b Veículos'!G$48,"")</f>
        <v/>
      </c>
      <c r="J286" s="203"/>
    </row>
    <row r="287" spans="1:10">
      <c r="A287" s="728" t="s">
        <v>131</v>
      </c>
      <c r="B287" s="729"/>
      <c r="C287" s="729"/>
      <c r="D287" s="730"/>
      <c r="E287" s="158">
        <v>0</v>
      </c>
      <c r="F287" s="198" t="str">
        <f>IFERROR(F171*'2.1.b Veículos'!D$49,"")</f>
        <v/>
      </c>
      <c r="G287" s="198" t="str">
        <f>IFERROR(G171*'2.1.b Veículos'!E$49,"")</f>
        <v/>
      </c>
      <c r="H287" s="198" t="str">
        <f>IFERROR(H171*'2.1.b Veículos'!F$49,"")</f>
        <v/>
      </c>
      <c r="I287" s="202" t="str">
        <f>IFERROR(I171*'2.1.b Veículos'!G$49,"")</f>
        <v/>
      </c>
      <c r="J287" s="203"/>
    </row>
    <row r="288" spans="1:10">
      <c r="A288" s="731"/>
      <c r="B288" s="732"/>
      <c r="C288" s="732"/>
      <c r="D288" s="733"/>
      <c r="E288" s="160">
        <v>1</v>
      </c>
      <c r="F288" s="199" t="str">
        <f>IFERROR(F172*'2.1.b Veículos'!D$49,"")</f>
        <v/>
      </c>
      <c r="G288" s="199" t="str">
        <f>IFERROR(G172*'2.1.b Veículos'!E$49,"")</f>
        <v/>
      </c>
      <c r="H288" s="199" t="str">
        <f>IFERROR(H172*'2.1.b Veículos'!F$49,"")</f>
        <v/>
      </c>
      <c r="I288" s="204" t="str">
        <f>IFERROR(I172*'2.1.b Veículos'!G$49,"")</f>
        <v/>
      </c>
      <c r="J288" s="203"/>
    </row>
    <row r="289" spans="1:10">
      <c r="A289" s="731"/>
      <c r="B289" s="732"/>
      <c r="C289" s="732"/>
      <c r="D289" s="733"/>
      <c r="E289" s="160">
        <v>2</v>
      </c>
      <c r="F289" s="199" t="str">
        <f>IFERROR(F173*'2.1.b Veículos'!D$49,"")</f>
        <v/>
      </c>
      <c r="G289" s="199" t="str">
        <f>IFERROR(G173*'2.1.b Veículos'!E$49,"")</f>
        <v/>
      </c>
      <c r="H289" s="199" t="str">
        <f>IFERROR(H173*'2.1.b Veículos'!F$49,"")</f>
        <v/>
      </c>
      <c r="I289" s="204" t="str">
        <f>IFERROR(I173*'2.1.b Veículos'!G$49,"")</f>
        <v/>
      </c>
      <c r="J289" s="203"/>
    </row>
    <row r="290" spans="1:10">
      <c r="A290" s="731"/>
      <c r="B290" s="732"/>
      <c r="C290" s="732"/>
      <c r="D290" s="733"/>
      <c r="E290" s="160">
        <v>3</v>
      </c>
      <c r="F290" s="199" t="str">
        <f>IFERROR(F174*'2.1.b Veículos'!D$49,"")</f>
        <v/>
      </c>
      <c r="G290" s="199" t="str">
        <f>IFERROR(G174*'2.1.b Veículos'!E$49,"")</f>
        <v/>
      </c>
      <c r="H290" s="199" t="str">
        <f>IFERROR(H174*'2.1.b Veículos'!F$49,"")</f>
        <v/>
      </c>
      <c r="I290" s="204" t="str">
        <f>IFERROR(I174*'2.1.b Veículos'!G$49,"")</f>
        <v/>
      </c>
      <c r="J290" s="203"/>
    </row>
    <row r="291" spans="1:10">
      <c r="A291" s="731"/>
      <c r="B291" s="732"/>
      <c r="C291" s="732"/>
      <c r="D291" s="733"/>
      <c r="E291" s="160">
        <v>4</v>
      </c>
      <c r="F291" s="199" t="str">
        <f>IFERROR(F175*'2.1.b Veículos'!D$49,"")</f>
        <v/>
      </c>
      <c r="G291" s="199" t="str">
        <f>IFERROR(G175*'2.1.b Veículos'!E$49,"")</f>
        <v/>
      </c>
      <c r="H291" s="199" t="str">
        <f>IFERROR(H175*'2.1.b Veículos'!F$49,"")</f>
        <v/>
      </c>
      <c r="I291" s="204" t="str">
        <f>IFERROR(I175*'2.1.b Veículos'!G$49,"")</f>
        <v/>
      </c>
      <c r="J291" s="203"/>
    </row>
    <row r="292" spans="1:10">
      <c r="A292" s="731"/>
      <c r="B292" s="732"/>
      <c r="C292" s="732"/>
      <c r="D292" s="733"/>
      <c r="E292" s="160">
        <v>5</v>
      </c>
      <c r="F292" s="199" t="str">
        <f>IFERROR(F176*'2.1.b Veículos'!D$49,"")</f>
        <v/>
      </c>
      <c r="G292" s="199" t="str">
        <f>IFERROR(G176*'2.1.b Veículos'!E$49,"")</f>
        <v/>
      </c>
      <c r="H292" s="199" t="str">
        <f>IFERROR(H176*'2.1.b Veículos'!F$49,"")</f>
        <v/>
      </c>
      <c r="I292" s="204" t="str">
        <f>IFERROR(I176*'2.1.b Veículos'!G$49,"")</f>
        <v/>
      </c>
      <c r="J292" s="203"/>
    </row>
    <row r="293" spans="1:10">
      <c r="A293" s="731"/>
      <c r="B293" s="732"/>
      <c r="C293" s="732"/>
      <c r="D293" s="733"/>
      <c r="E293" s="160">
        <v>6</v>
      </c>
      <c r="F293" s="199" t="str">
        <f>IFERROR(F177*'2.1.b Veículos'!D$49,"")</f>
        <v/>
      </c>
      <c r="G293" s="199" t="str">
        <f>IFERROR(G177*'2.1.b Veículos'!E$49,"")</f>
        <v/>
      </c>
      <c r="H293" s="199" t="str">
        <f>IFERROR(H177*'2.1.b Veículos'!F$49,"")</f>
        <v/>
      </c>
      <c r="I293" s="204" t="str">
        <f>IFERROR(I177*'2.1.b Veículos'!G$49,"")</f>
        <v/>
      </c>
      <c r="J293" s="203"/>
    </row>
    <row r="294" spans="1:10">
      <c r="A294" s="731"/>
      <c r="B294" s="732"/>
      <c r="C294" s="732"/>
      <c r="D294" s="733"/>
      <c r="E294" s="160">
        <v>7</v>
      </c>
      <c r="F294" s="199" t="str">
        <f>IFERROR(F178*'2.1.b Veículos'!D$49,"")</f>
        <v/>
      </c>
      <c r="G294" s="199" t="str">
        <f>IFERROR(G178*'2.1.b Veículos'!E$49,"")</f>
        <v/>
      </c>
      <c r="H294" s="199" t="str">
        <f>IFERROR(H178*'2.1.b Veículos'!F$49,"")</f>
        <v/>
      </c>
      <c r="I294" s="204" t="str">
        <f>IFERROR(I178*'2.1.b Veículos'!G$49,"")</f>
        <v/>
      </c>
      <c r="J294" s="203"/>
    </row>
    <row r="295" spans="1:10">
      <c r="A295" s="731"/>
      <c r="B295" s="732"/>
      <c r="C295" s="732"/>
      <c r="D295" s="733"/>
      <c r="E295" s="160">
        <v>8</v>
      </c>
      <c r="F295" s="199" t="str">
        <f>IFERROR(F179*'2.1.b Veículos'!D$49,"")</f>
        <v/>
      </c>
      <c r="G295" s="199" t="str">
        <f>IFERROR(G179*'2.1.b Veículos'!E$49,"")</f>
        <v/>
      </c>
      <c r="H295" s="199" t="str">
        <f>IFERROR(H179*'2.1.b Veículos'!F$49,"")</f>
        <v/>
      </c>
      <c r="I295" s="204" t="str">
        <f>IFERROR(I179*'2.1.b Veículos'!G$49,"")</f>
        <v/>
      </c>
      <c r="J295" s="203"/>
    </row>
    <row r="296" spans="1:10">
      <c r="A296" s="731"/>
      <c r="B296" s="732"/>
      <c r="C296" s="732"/>
      <c r="D296" s="733"/>
      <c r="E296" s="160">
        <v>9</v>
      </c>
      <c r="F296" s="199" t="str">
        <f>IFERROR(F180*'2.1.b Veículos'!D$49,"")</f>
        <v/>
      </c>
      <c r="G296" s="199" t="str">
        <f>IFERROR(G180*'2.1.b Veículos'!E$49,"")</f>
        <v/>
      </c>
      <c r="H296" s="199" t="str">
        <f>IFERROR(H180*'2.1.b Veículos'!F$49,"")</f>
        <v/>
      </c>
      <c r="I296" s="204" t="str">
        <f>IFERROR(I180*'2.1.b Veículos'!G$49,"")</f>
        <v/>
      </c>
      <c r="J296" s="203"/>
    </row>
    <row r="297" spans="1:10">
      <c r="A297" s="731"/>
      <c r="B297" s="732"/>
      <c r="C297" s="732"/>
      <c r="D297" s="733"/>
      <c r="E297" s="160">
        <v>10</v>
      </c>
      <c r="F297" s="199" t="str">
        <f>IFERROR(F181*'2.1.b Veículos'!D$49,"")</f>
        <v/>
      </c>
      <c r="G297" s="199" t="str">
        <f>IFERROR(G181*'2.1.b Veículos'!E$49,"")</f>
        <v/>
      </c>
      <c r="H297" s="199" t="str">
        <f>IFERROR(H181*'2.1.b Veículos'!F$49,"")</f>
        <v/>
      </c>
      <c r="I297" s="204" t="str">
        <f>IFERROR(I181*'2.1.b Veículos'!G$49,"")</f>
        <v/>
      </c>
      <c r="J297" s="203"/>
    </row>
    <row r="298" spans="1:10">
      <c r="A298" s="731"/>
      <c r="B298" s="732"/>
      <c r="C298" s="732"/>
      <c r="D298" s="733"/>
      <c r="E298" s="160">
        <v>11</v>
      </c>
      <c r="F298" s="199" t="str">
        <f>IFERROR(F182*'2.1.b Veículos'!D$49,"")</f>
        <v/>
      </c>
      <c r="G298" s="199" t="str">
        <f>IFERROR(G182*'2.1.b Veículos'!E$49,"")</f>
        <v/>
      </c>
      <c r="H298" s="199" t="str">
        <f>IFERROR(H182*'2.1.b Veículos'!F$49,"")</f>
        <v/>
      </c>
      <c r="I298" s="204" t="str">
        <f>IFERROR(I182*'2.1.b Veículos'!G$49,"")</f>
        <v/>
      </c>
      <c r="J298" s="203"/>
    </row>
    <row r="299" spans="1:10">
      <c r="A299" s="731"/>
      <c r="B299" s="732"/>
      <c r="C299" s="732"/>
      <c r="D299" s="733"/>
      <c r="E299" s="160">
        <v>12</v>
      </c>
      <c r="F299" s="199" t="str">
        <f>IFERROR(F183*'2.1.b Veículos'!D$49,"")</f>
        <v/>
      </c>
      <c r="G299" s="199" t="str">
        <f>IFERROR(G183*'2.1.b Veículos'!E$49,"")</f>
        <v/>
      </c>
      <c r="H299" s="199" t="str">
        <f>IFERROR(H183*'2.1.b Veículos'!F$49,"")</f>
        <v/>
      </c>
      <c r="I299" s="204" t="str">
        <f>IFERROR(I183*'2.1.b Veículos'!G$49,"")</f>
        <v/>
      </c>
      <c r="J299" s="203"/>
    </row>
    <row r="300" spans="1:10">
      <c r="A300" s="731"/>
      <c r="B300" s="732"/>
      <c r="C300" s="732"/>
      <c r="D300" s="733"/>
      <c r="E300" s="160">
        <v>13</v>
      </c>
      <c r="F300" s="199" t="str">
        <f>IFERROR(F184*'2.1.b Veículos'!D$49,"")</f>
        <v/>
      </c>
      <c r="G300" s="199" t="str">
        <f>IFERROR(G184*'2.1.b Veículos'!E$49,"")</f>
        <v/>
      </c>
      <c r="H300" s="199" t="str">
        <f>IFERROR(H184*'2.1.b Veículos'!F$49,"")</f>
        <v/>
      </c>
      <c r="I300" s="204" t="str">
        <f>IFERROR(I184*'2.1.b Veículos'!G$49,"")</f>
        <v/>
      </c>
      <c r="J300" s="203"/>
    </row>
    <row r="301" spans="1:10">
      <c r="A301" s="731"/>
      <c r="B301" s="732"/>
      <c r="C301" s="732"/>
      <c r="D301" s="733"/>
      <c r="E301" s="160">
        <v>14</v>
      </c>
      <c r="F301" s="199" t="str">
        <f>IFERROR(F185*'2.1.b Veículos'!D$49,"")</f>
        <v/>
      </c>
      <c r="G301" s="199" t="str">
        <f>IFERROR(G185*'2.1.b Veículos'!E$49,"")</f>
        <v/>
      </c>
      <c r="H301" s="199" t="str">
        <f>IFERROR(H185*'2.1.b Veículos'!F$49,"")</f>
        <v/>
      </c>
      <c r="I301" s="204" t="str">
        <f>IFERROR(I185*'2.1.b Veículos'!G$49,"")</f>
        <v/>
      </c>
      <c r="J301" s="203"/>
    </row>
    <row r="302" spans="1:10">
      <c r="A302" s="734"/>
      <c r="B302" s="735"/>
      <c r="C302" s="735"/>
      <c r="D302" s="736"/>
      <c r="E302" s="162">
        <v>15</v>
      </c>
      <c r="F302" s="200" t="str">
        <f>IFERROR(F186*'2.1.b Veículos'!D$49,"")</f>
        <v/>
      </c>
      <c r="G302" s="200" t="str">
        <f>IFERROR(G186*'2.1.b Veículos'!E$49,"")</f>
        <v/>
      </c>
      <c r="H302" s="200" t="str">
        <f>IFERROR(H186*'2.1.b Veículos'!F$49,"")</f>
        <v/>
      </c>
      <c r="I302" s="205" t="str">
        <f>IFERROR(I186*'2.1.b Veículos'!G$49,"")</f>
        <v/>
      </c>
      <c r="J302" s="203"/>
    </row>
    <row r="303" spans="1:10">
      <c r="A303" s="728" t="s">
        <v>112</v>
      </c>
      <c r="B303" s="729"/>
      <c r="C303" s="729"/>
      <c r="D303" s="730"/>
      <c r="E303" s="158">
        <v>0</v>
      </c>
      <c r="F303" s="198">
        <f>IFERROR(F187*'2.1.b Veículos'!D$50,"")</f>
        <v>0</v>
      </c>
      <c r="G303" s="198" t="str">
        <f>IFERROR(G187*'2.1.b Veículos'!E$50,"")</f>
        <v/>
      </c>
      <c r="H303" s="198" t="str">
        <f>IFERROR(H187*'2.1.b Veículos'!F$50,"")</f>
        <v/>
      </c>
      <c r="I303" s="202" t="str">
        <f>IFERROR(I187*'2.1.b Veículos'!G$50,"")</f>
        <v/>
      </c>
      <c r="J303" s="203"/>
    </row>
    <row r="304" spans="1:10">
      <c r="A304" s="731"/>
      <c r="B304" s="732"/>
      <c r="C304" s="732"/>
      <c r="D304" s="733"/>
      <c r="E304" s="160">
        <v>1</v>
      </c>
      <c r="F304" s="199">
        <f>IFERROR(F188*'2.1.b Veículos'!D$50,"")</f>
        <v>0</v>
      </c>
      <c r="G304" s="199" t="str">
        <f>IFERROR(G188*'2.1.b Veículos'!E$50,"")</f>
        <v/>
      </c>
      <c r="H304" s="199" t="str">
        <f>IFERROR(H188*'2.1.b Veículos'!F$50,"")</f>
        <v/>
      </c>
      <c r="I304" s="204" t="str">
        <f>IFERROR(I188*'2.1.b Veículos'!G$50,"")</f>
        <v/>
      </c>
      <c r="J304" s="203"/>
    </row>
    <row r="305" spans="1:10">
      <c r="A305" s="731"/>
      <c r="B305" s="732"/>
      <c r="C305" s="732"/>
      <c r="D305" s="733"/>
      <c r="E305" s="160">
        <v>2</v>
      </c>
      <c r="F305" s="199">
        <f>IFERROR(F189*'2.1.b Veículos'!D$50,"")</f>
        <v>0</v>
      </c>
      <c r="G305" s="199" t="str">
        <f>IFERROR(G189*'2.1.b Veículos'!E$50,"")</f>
        <v/>
      </c>
      <c r="H305" s="199" t="str">
        <f>IFERROR(H189*'2.1.b Veículos'!F$50,"")</f>
        <v/>
      </c>
      <c r="I305" s="204" t="str">
        <f>IFERROR(I189*'2.1.b Veículos'!G$50,"")</f>
        <v/>
      </c>
      <c r="J305" s="203"/>
    </row>
    <row r="306" spans="1:10">
      <c r="A306" s="731"/>
      <c r="B306" s="732"/>
      <c r="C306" s="732"/>
      <c r="D306" s="733"/>
      <c r="E306" s="160">
        <v>3</v>
      </c>
      <c r="F306" s="199">
        <f>IFERROR(F190*'2.1.b Veículos'!D$50,"")</f>
        <v>0</v>
      </c>
      <c r="G306" s="199" t="str">
        <f>IFERROR(G190*'2.1.b Veículos'!E$50,"")</f>
        <v/>
      </c>
      <c r="H306" s="199" t="str">
        <f>IFERROR(H190*'2.1.b Veículos'!F$50,"")</f>
        <v/>
      </c>
      <c r="I306" s="204" t="str">
        <f>IFERROR(I190*'2.1.b Veículos'!G$50,"")</f>
        <v/>
      </c>
      <c r="J306" s="203"/>
    </row>
    <row r="307" spans="1:10">
      <c r="A307" s="731"/>
      <c r="B307" s="732"/>
      <c r="C307" s="732"/>
      <c r="D307" s="733"/>
      <c r="E307" s="160">
        <v>4</v>
      </c>
      <c r="F307" s="199">
        <f>IFERROR(F191*'2.1.b Veículos'!D$50,"")</f>
        <v>0</v>
      </c>
      <c r="G307" s="199" t="str">
        <f>IFERROR(G191*'2.1.b Veículos'!E$50,"")</f>
        <v/>
      </c>
      <c r="H307" s="199" t="str">
        <f>IFERROR(H191*'2.1.b Veículos'!F$50,"")</f>
        <v/>
      </c>
      <c r="I307" s="204" t="str">
        <f>IFERROR(I191*'2.1.b Veículos'!G$50,"")</f>
        <v/>
      </c>
      <c r="J307" s="203"/>
    </row>
    <row r="308" spans="1:10">
      <c r="A308" s="731"/>
      <c r="B308" s="732"/>
      <c r="C308" s="732"/>
      <c r="D308" s="733"/>
      <c r="E308" s="160">
        <v>5</v>
      </c>
      <c r="F308" s="199">
        <f>IFERROR(F192*'2.1.b Veículos'!D$50,"")</f>
        <v>0</v>
      </c>
      <c r="G308" s="199" t="str">
        <f>IFERROR(G192*'2.1.b Veículos'!E$50,"")</f>
        <v/>
      </c>
      <c r="H308" s="199" t="str">
        <f>IFERROR(H192*'2.1.b Veículos'!F$50,"")</f>
        <v/>
      </c>
      <c r="I308" s="204" t="str">
        <f>IFERROR(I192*'2.1.b Veículos'!G$50,"")</f>
        <v/>
      </c>
      <c r="J308" s="203"/>
    </row>
    <row r="309" spans="1:10">
      <c r="A309" s="731"/>
      <c r="B309" s="732"/>
      <c r="C309" s="732"/>
      <c r="D309" s="733"/>
      <c r="E309" s="160">
        <v>6</v>
      </c>
      <c r="F309" s="199">
        <f>IFERROR(F193*'2.1.b Veículos'!D$50,"")</f>
        <v>0</v>
      </c>
      <c r="G309" s="199" t="str">
        <f>IFERROR(G193*'2.1.b Veículos'!E$50,"")</f>
        <v/>
      </c>
      <c r="H309" s="199" t="str">
        <f>IFERROR(H193*'2.1.b Veículos'!F$50,"")</f>
        <v/>
      </c>
      <c r="I309" s="204" t="str">
        <f>IFERROR(I193*'2.1.b Veículos'!G$50,"")</f>
        <v/>
      </c>
      <c r="J309" s="203"/>
    </row>
    <row r="310" spans="1:10">
      <c r="A310" s="731"/>
      <c r="B310" s="732"/>
      <c r="C310" s="732"/>
      <c r="D310" s="733"/>
      <c r="E310" s="160">
        <v>7</v>
      </c>
      <c r="F310" s="199">
        <f>IFERROR(F194*'2.1.b Veículos'!D$50,"")</f>
        <v>172934.51093333334</v>
      </c>
      <c r="G310" s="199" t="str">
        <f>IFERROR(G194*'2.1.b Veículos'!E$50,"")</f>
        <v/>
      </c>
      <c r="H310" s="199" t="str">
        <f>IFERROR(H194*'2.1.b Veículos'!F$50,"")</f>
        <v/>
      </c>
      <c r="I310" s="204" t="str">
        <f>IFERROR(I194*'2.1.b Veículos'!G$50,"")</f>
        <v/>
      </c>
      <c r="J310" s="203"/>
    </row>
    <row r="311" spans="1:10">
      <c r="A311" s="731"/>
      <c r="B311" s="732"/>
      <c r="C311" s="732"/>
      <c r="D311" s="733"/>
      <c r="E311" s="160">
        <v>8</v>
      </c>
      <c r="F311" s="199">
        <f>IFERROR(F195*'2.1.b Veículos'!D$50,"")</f>
        <v>0</v>
      </c>
      <c r="G311" s="199" t="str">
        <f>IFERROR(G195*'2.1.b Veículos'!E$50,"")</f>
        <v/>
      </c>
      <c r="H311" s="199" t="str">
        <f>IFERROR(H195*'2.1.b Veículos'!F$50,"")</f>
        <v/>
      </c>
      <c r="I311" s="204" t="str">
        <f>IFERROR(I195*'2.1.b Veículos'!G$50,"")</f>
        <v/>
      </c>
      <c r="J311" s="203"/>
    </row>
    <row r="312" spans="1:10">
      <c r="A312" s="731"/>
      <c r="B312" s="732"/>
      <c r="C312" s="732"/>
      <c r="D312" s="733"/>
      <c r="E312" s="160">
        <v>9</v>
      </c>
      <c r="F312" s="199">
        <f>IFERROR(F196*'2.1.b Veículos'!D$50,"")</f>
        <v>0</v>
      </c>
      <c r="G312" s="199" t="str">
        <f>IFERROR(G196*'2.1.b Veículos'!E$50,"")</f>
        <v/>
      </c>
      <c r="H312" s="199" t="str">
        <f>IFERROR(H196*'2.1.b Veículos'!F$50,"")</f>
        <v/>
      </c>
      <c r="I312" s="204" t="str">
        <f>IFERROR(I196*'2.1.b Veículos'!G$50,"")</f>
        <v/>
      </c>
      <c r="J312" s="203"/>
    </row>
    <row r="313" spans="1:10">
      <c r="A313" s="731"/>
      <c r="B313" s="732"/>
      <c r="C313" s="732"/>
      <c r="D313" s="733"/>
      <c r="E313" s="160">
        <v>10</v>
      </c>
      <c r="F313" s="199">
        <f>IFERROR(F197*'2.1.b Veículos'!D$50,"")</f>
        <v>0</v>
      </c>
      <c r="G313" s="199" t="str">
        <f>IFERROR(G197*'2.1.b Veículos'!E$50,"")</f>
        <v/>
      </c>
      <c r="H313" s="199" t="str">
        <f>IFERROR(H197*'2.1.b Veículos'!F$50,"")</f>
        <v/>
      </c>
      <c r="I313" s="204" t="str">
        <f>IFERROR(I197*'2.1.b Veículos'!G$50,"")</f>
        <v/>
      </c>
      <c r="J313" s="203"/>
    </row>
    <row r="314" spans="1:10">
      <c r="A314" s="731"/>
      <c r="B314" s="732"/>
      <c r="C314" s="732"/>
      <c r="D314" s="733"/>
      <c r="E314" s="160">
        <v>11</v>
      </c>
      <c r="F314" s="199">
        <f>IFERROR(F198*'2.1.b Veículos'!D$50,"")</f>
        <v>0</v>
      </c>
      <c r="G314" s="199" t="str">
        <f>IFERROR(G198*'2.1.b Veículos'!E$50,"")</f>
        <v/>
      </c>
      <c r="H314" s="199" t="str">
        <f>IFERROR(H198*'2.1.b Veículos'!F$50,"")</f>
        <v/>
      </c>
      <c r="I314" s="204" t="str">
        <f>IFERROR(I198*'2.1.b Veículos'!G$50,"")</f>
        <v/>
      </c>
      <c r="J314" s="203"/>
    </row>
    <row r="315" spans="1:10">
      <c r="A315" s="731"/>
      <c r="B315" s="732"/>
      <c r="C315" s="732"/>
      <c r="D315" s="733"/>
      <c r="E315" s="160">
        <v>12</v>
      </c>
      <c r="F315" s="199">
        <f>IFERROR(F199*'2.1.b Veículos'!D$50,"")</f>
        <v>0</v>
      </c>
      <c r="G315" s="199" t="str">
        <f>IFERROR(G199*'2.1.b Veículos'!E$50,"")</f>
        <v/>
      </c>
      <c r="H315" s="199" t="str">
        <f>IFERROR(H199*'2.1.b Veículos'!F$50,"")</f>
        <v/>
      </c>
      <c r="I315" s="204" t="str">
        <f>IFERROR(I199*'2.1.b Veículos'!G$50,"")</f>
        <v/>
      </c>
      <c r="J315" s="203"/>
    </row>
    <row r="316" spans="1:10">
      <c r="A316" s="731"/>
      <c r="B316" s="732"/>
      <c r="C316" s="732"/>
      <c r="D316" s="733"/>
      <c r="E316" s="160">
        <v>13</v>
      </c>
      <c r="F316" s="199">
        <f>IFERROR(F200*'2.1.b Veículos'!D$50,"")</f>
        <v>0</v>
      </c>
      <c r="G316" s="199" t="str">
        <f>IFERROR(G200*'2.1.b Veículos'!E$50,"")</f>
        <v/>
      </c>
      <c r="H316" s="199" t="str">
        <f>IFERROR(H200*'2.1.b Veículos'!F$50,"")</f>
        <v/>
      </c>
      <c r="I316" s="204" t="str">
        <f>IFERROR(I200*'2.1.b Veículos'!G$50,"")</f>
        <v/>
      </c>
      <c r="J316" s="203"/>
    </row>
    <row r="317" spans="1:10">
      <c r="A317" s="731"/>
      <c r="B317" s="732"/>
      <c r="C317" s="732"/>
      <c r="D317" s="733"/>
      <c r="E317" s="160">
        <v>14</v>
      </c>
      <c r="F317" s="199">
        <f>IFERROR(F201*'2.1.b Veículos'!D$50,"")</f>
        <v>0</v>
      </c>
      <c r="G317" s="199" t="str">
        <f>IFERROR(G201*'2.1.b Veículos'!E$50,"")</f>
        <v/>
      </c>
      <c r="H317" s="199" t="str">
        <f>IFERROR(H201*'2.1.b Veículos'!F$50,"")</f>
        <v/>
      </c>
      <c r="I317" s="204" t="str">
        <f>IFERROR(I201*'2.1.b Veículos'!G$50,"")</f>
        <v/>
      </c>
      <c r="J317" s="203"/>
    </row>
    <row r="318" spans="1:10">
      <c r="A318" s="734"/>
      <c r="B318" s="735"/>
      <c r="C318" s="735"/>
      <c r="D318" s="736"/>
      <c r="E318" s="162">
        <v>15</v>
      </c>
      <c r="F318" s="200">
        <f>IFERROR(F202*'2.1.b Veículos'!D$50,"")</f>
        <v>0</v>
      </c>
      <c r="G318" s="200" t="str">
        <f>IFERROR(G202*'2.1.b Veículos'!E$50,"")</f>
        <v/>
      </c>
      <c r="H318" s="200" t="str">
        <f>IFERROR(H202*'2.1.b Veículos'!F$50,"")</f>
        <v/>
      </c>
      <c r="I318" s="205" t="str">
        <f>IFERROR(I202*'2.1.b Veículos'!G$50,"")</f>
        <v/>
      </c>
      <c r="J318" s="203"/>
    </row>
    <row r="319" spans="1:10">
      <c r="A319" s="728" t="s">
        <v>138</v>
      </c>
      <c r="B319" s="729"/>
      <c r="C319" s="729"/>
      <c r="D319" s="730"/>
      <c r="E319" s="158">
        <v>0</v>
      </c>
      <c r="F319" s="198">
        <f>IFERROR(F203*'2.1.b Veículos'!D$51,"")</f>
        <v>0</v>
      </c>
      <c r="G319" s="198" t="str">
        <f>IFERROR(G203*'2.1.b Veículos'!E$51,"")</f>
        <v/>
      </c>
      <c r="H319" s="198" t="str">
        <f>IFERROR(H203*'2.1.b Veículos'!F$51,"")</f>
        <v/>
      </c>
      <c r="I319" s="202" t="str">
        <f>IFERROR(I203*'2.1.b Veículos'!G$51,"")</f>
        <v/>
      </c>
      <c r="J319" s="203"/>
    </row>
    <row r="320" spans="1:10">
      <c r="A320" s="731"/>
      <c r="B320" s="732"/>
      <c r="C320" s="732"/>
      <c r="D320" s="733"/>
      <c r="E320" s="160">
        <v>1</v>
      </c>
      <c r="F320" s="199">
        <f>IFERROR(F204*'2.1.b Veículos'!D$51,"")</f>
        <v>0</v>
      </c>
      <c r="G320" s="199" t="str">
        <f>IFERROR(G204*'2.1.b Veículos'!E$51,"")</f>
        <v/>
      </c>
      <c r="H320" s="199" t="str">
        <f>IFERROR(H204*'2.1.b Veículos'!F$51,"")</f>
        <v/>
      </c>
      <c r="I320" s="204" t="str">
        <f>IFERROR(I204*'2.1.b Veículos'!G$51,"")</f>
        <v/>
      </c>
      <c r="J320" s="203"/>
    </row>
    <row r="321" spans="1:10">
      <c r="A321" s="731"/>
      <c r="B321" s="732"/>
      <c r="C321" s="732"/>
      <c r="D321" s="733"/>
      <c r="E321" s="160">
        <v>2</v>
      </c>
      <c r="F321" s="199">
        <f>IFERROR(F205*'2.1.b Veículos'!D$51,"")</f>
        <v>0</v>
      </c>
      <c r="G321" s="199" t="str">
        <f>IFERROR(G205*'2.1.b Veículos'!E$51,"")</f>
        <v/>
      </c>
      <c r="H321" s="199" t="str">
        <f>IFERROR(H205*'2.1.b Veículos'!F$51,"")</f>
        <v/>
      </c>
      <c r="I321" s="204" t="str">
        <f>IFERROR(I205*'2.1.b Veículos'!G$51,"")</f>
        <v/>
      </c>
      <c r="J321" s="203"/>
    </row>
    <row r="322" spans="1:10">
      <c r="A322" s="731"/>
      <c r="B322" s="732"/>
      <c r="C322" s="732"/>
      <c r="D322" s="733"/>
      <c r="E322" s="160">
        <v>3</v>
      </c>
      <c r="F322" s="199">
        <f>IFERROR(F206*'2.1.b Veículos'!D$51,"")</f>
        <v>0</v>
      </c>
      <c r="G322" s="199" t="str">
        <f>IFERROR(G206*'2.1.b Veículos'!E$51,"")</f>
        <v/>
      </c>
      <c r="H322" s="199" t="str">
        <f>IFERROR(H206*'2.1.b Veículos'!F$51,"")</f>
        <v/>
      </c>
      <c r="I322" s="204" t="str">
        <f>IFERROR(I206*'2.1.b Veículos'!G$51,"")</f>
        <v/>
      </c>
      <c r="J322" s="203"/>
    </row>
    <row r="323" spans="1:10">
      <c r="A323" s="731"/>
      <c r="B323" s="732"/>
      <c r="C323" s="732"/>
      <c r="D323" s="733"/>
      <c r="E323" s="160">
        <v>4</v>
      </c>
      <c r="F323" s="199">
        <f>IFERROR(F207*'2.1.b Veículos'!D$51,"")</f>
        <v>0</v>
      </c>
      <c r="G323" s="199" t="str">
        <f>IFERROR(G207*'2.1.b Veículos'!E$51,"")</f>
        <v/>
      </c>
      <c r="H323" s="199" t="str">
        <f>IFERROR(H207*'2.1.b Veículos'!F$51,"")</f>
        <v/>
      </c>
      <c r="I323" s="204" t="str">
        <f>IFERROR(I207*'2.1.b Veículos'!G$51,"")</f>
        <v/>
      </c>
      <c r="J323" s="203"/>
    </row>
    <row r="324" spans="1:10">
      <c r="A324" s="731"/>
      <c r="B324" s="732"/>
      <c r="C324" s="732"/>
      <c r="D324" s="733"/>
      <c r="E324" s="160">
        <v>5</v>
      </c>
      <c r="F324" s="199">
        <f>IFERROR(F208*'2.1.b Veículos'!D$51,"")</f>
        <v>0</v>
      </c>
      <c r="G324" s="199" t="str">
        <f>IFERROR(G208*'2.1.b Veículos'!E$51,"")</f>
        <v/>
      </c>
      <c r="H324" s="199" t="str">
        <f>IFERROR(H208*'2.1.b Veículos'!F$51,"")</f>
        <v/>
      </c>
      <c r="I324" s="204" t="str">
        <f>IFERROR(I208*'2.1.b Veículos'!G$51,"")</f>
        <v/>
      </c>
      <c r="J324" s="203"/>
    </row>
    <row r="325" spans="1:10">
      <c r="A325" s="731"/>
      <c r="B325" s="732"/>
      <c r="C325" s="732"/>
      <c r="D325" s="733"/>
      <c r="E325" s="160">
        <v>6</v>
      </c>
      <c r="F325" s="199">
        <f>IFERROR(F209*'2.1.b Veículos'!D$51,"")</f>
        <v>0</v>
      </c>
      <c r="G325" s="199" t="str">
        <f>IFERROR(G209*'2.1.b Veículos'!E$51,"")</f>
        <v/>
      </c>
      <c r="H325" s="199" t="str">
        <f>IFERROR(H209*'2.1.b Veículos'!F$51,"")</f>
        <v/>
      </c>
      <c r="I325" s="204" t="str">
        <f>IFERROR(I209*'2.1.b Veículos'!G$51,"")</f>
        <v/>
      </c>
      <c r="J325" s="203"/>
    </row>
    <row r="326" spans="1:10">
      <c r="A326" s="731"/>
      <c r="B326" s="732"/>
      <c r="C326" s="732"/>
      <c r="D326" s="733"/>
      <c r="E326" s="160">
        <v>7</v>
      </c>
      <c r="F326" s="199">
        <f>IFERROR(F210*'2.1.b Veículos'!D$51,"")</f>
        <v>168586.32320000001</v>
      </c>
      <c r="G326" s="199" t="str">
        <f>IFERROR(G210*'2.1.b Veículos'!E$51,"")</f>
        <v/>
      </c>
      <c r="H326" s="199" t="str">
        <f>IFERROR(H210*'2.1.b Veículos'!F$51,"")</f>
        <v/>
      </c>
      <c r="I326" s="204" t="str">
        <f>IFERROR(I210*'2.1.b Veículos'!G$51,"")</f>
        <v/>
      </c>
      <c r="J326" s="203"/>
    </row>
    <row r="327" spans="1:10">
      <c r="A327" s="731"/>
      <c r="B327" s="732"/>
      <c r="C327" s="732"/>
      <c r="D327" s="733"/>
      <c r="E327" s="160">
        <v>8</v>
      </c>
      <c r="F327" s="199">
        <f>IFERROR(F211*'2.1.b Veículos'!D$51,"")</f>
        <v>0</v>
      </c>
      <c r="G327" s="199" t="str">
        <f>IFERROR(G211*'2.1.b Veículos'!E$51,"")</f>
        <v/>
      </c>
      <c r="H327" s="199" t="str">
        <f>IFERROR(H211*'2.1.b Veículos'!F$51,"")</f>
        <v/>
      </c>
      <c r="I327" s="204" t="str">
        <f>IFERROR(I211*'2.1.b Veículos'!G$51,"")</f>
        <v/>
      </c>
      <c r="J327" s="203"/>
    </row>
    <row r="328" spans="1:10">
      <c r="A328" s="731"/>
      <c r="B328" s="732"/>
      <c r="C328" s="732"/>
      <c r="D328" s="733"/>
      <c r="E328" s="160">
        <v>9</v>
      </c>
      <c r="F328" s="199">
        <f>IFERROR(F212*'2.1.b Veículos'!D$51,"")</f>
        <v>0</v>
      </c>
      <c r="G328" s="199" t="str">
        <f>IFERROR(G212*'2.1.b Veículos'!E$51,"")</f>
        <v/>
      </c>
      <c r="H328" s="199" t="str">
        <f>IFERROR(H212*'2.1.b Veículos'!F$51,"")</f>
        <v/>
      </c>
      <c r="I328" s="204" t="str">
        <f>IFERROR(I212*'2.1.b Veículos'!G$51,"")</f>
        <v/>
      </c>
      <c r="J328" s="203"/>
    </row>
    <row r="329" spans="1:10">
      <c r="A329" s="731"/>
      <c r="B329" s="732"/>
      <c r="C329" s="732"/>
      <c r="D329" s="733"/>
      <c r="E329" s="160">
        <v>10</v>
      </c>
      <c r="F329" s="199">
        <f>IFERROR(F213*'2.1.b Veículos'!D$51,"")</f>
        <v>0</v>
      </c>
      <c r="G329" s="199" t="str">
        <f>IFERROR(G213*'2.1.b Veículos'!E$51,"")</f>
        <v/>
      </c>
      <c r="H329" s="199" t="str">
        <f>IFERROR(H213*'2.1.b Veículos'!F$51,"")</f>
        <v/>
      </c>
      <c r="I329" s="204" t="str">
        <f>IFERROR(I213*'2.1.b Veículos'!G$51,"")</f>
        <v/>
      </c>
      <c r="J329" s="203"/>
    </row>
    <row r="330" spans="1:10">
      <c r="A330" s="731"/>
      <c r="B330" s="732"/>
      <c r="C330" s="732"/>
      <c r="D330" s="733"/>
      <c r="E330" s="160">
        <v>11</v>
      </c>
      <c r="F330" s="199">
        <f>IFERROR(F214*'2.1.b Veículos'!D$51,"")</f>
        <v>0</v>
      </c>
      <c r="G330" s="199" t="str">
        <f>IFERROR(G214*'2.1.b Veículos'!E$51,"")</f>
        <v/>
      </c>
      <c r="H330" s="199" t="str">
        <f>IFERROR(H214*'2.1.b Veículos'!F$51,"")</f>
        <v/>
      </c>
      <c r="I330" s="204" t="str">
        <f>IFERROR(I214*'2.1.b Veículos'!G$51,"")</f>
        <v/>
      </c>
      <c r="J330" s="203"/>
    </row>
    <row r="331" spans="1:10">
      <c r="A331" s="731"/>
      <c r="B331" s="732"/>
      <c r="C331" s="732"/>
      <c r="D331" s="733"/>
      <c r="E331" s="160">
        <v>12</v>
      </c>
      <c r="F331" s="199">
        <f>IFERROR(F215*'2.1.b Veículos'!D$51,"")</f>
        <v>0</v>
      </c>
      <c r="G331" s="199" t="str">
        <f>IFERROR(G215*'2.1.b Veículos'!E$51,"")</f>
        <v/>
      </c>
      <c r="H331" s="199" t="str">
        <f>IFERROR(H215*'2.1.b Veículos'!F$51,"")</f>
        <v/>
      </c>
      <c r="I331" s="204" t="str">
        <f>IFERROR(I215*'2.1.b Veículos'!G$51,"")</f>
        <v/>
      </c>
      <c r="J331" s="203"/>
    </row>
    <row r="332" spans="1:10">
      <c r="A332" s="731"/>
      <c r="B332" s="732"/>
      <c r="C332" s="732"/>
      <c r="D332" s="733"/>
      <c r="E332" s="160">
        <v>13</v>
      </c>
      <c r="F332" s="199">
        <f>IFERROR(F216*'2.1.b Veículos'!D$51,"")</f>
        <v>0</v>
      </c>
      <c r="G332" s="199" t="str">
        <f>IFERROR(G216*'2.1.b Veículos'!E$51,"")</f>
        <v/>
      </c>
      <c r="H332" s="199" t="str">
        <f>IFERROR(H216*'2.1.b Veículos'!F$51,"")</f>
        <v/>
      </c>
      <c r="I332" s="204" t="str">
        <f>IFERROR(I216*'2.1.b Veículos'!G$51,"")</f>
        <v/>
      </c>
      <c r="J332" s="203"/>
    </row>
    <row r="333" spans="1:10">
      <c r="A333" s="731"/>
      <c r="B333" s="732"/>
      <c r="C333" s="732"/>
      <c r="D333" s="733"/>
      <c r="E333" s="160">
        <v>14</v>
      </c>
      <c r="F333" s="199">
        <f>IFERROR(F217*'2.1.b Veículos'!D$51,"")</f>
        <v>0</v>
      </c>
      <c r="G333" s="199" t="str">
        <f>IFERROR(G217*'2.1.b Veículos'!E$51,"")</f>
        <v/>
      </c>
      <c r="H333" s="199" t="str">
        <f>IFERROR(H217*'2.1.b Veículos'!F$51,"")</f>
        <v/>
      </c>
      <c r="I333" s="204" t="str">
        <f>IFERROR(I217*'2.1.b Veículos'!G$51,"")</f>
        <v/>
      </c>
      <c r="J333" s="203"/>
    </row>
    <row r="334" spans="1:10">
      <c r="A334" s="734"/>
      <c r="B334" s="735"/>
      <c r="C334" s="735"/>
      <c r="D334" s="736"/>
      <c r="E334" s="162">
        <v>15</v>
      </c>
      <c r="F334" s="200">
        <f>IFERROR(F218*'2.1.b Veículos'!D$51,"")</f>
        <v>0</v>
      </c>
      <c r="G334" s="200" t="str">
        <f>IFERROR(G218*'2.1.b Veículos'!E$51,"")</f>
        <v/>
      </c>
      <c r="H334" s="200" t="str">
        <f>IFERROR(H218*'2.1.b Veículos'!F$51,"")</f>
        <v/>
      </c>
      <c r="I334" s="205" t="str">
        <f>IFERROR(I218*'2.1.b Veículos'!G$51,"")</f>
        <v/>
      </c>
      <c r="J334" s="203"/>
    </row>
    <row r="335" spans="1:10">
      <c r="A335" s="728" t="s">
        <v>142</v>
      </c>
      <c r="B335" s="729"/>
      <c r="C335" s="729"/>
      <c r="D335" s="730"/>
      <c r="E335" s="158">
        <v>0</v>
      </c>
      <c r="F335" s="198" t="str">
        <f>IFERROR(F219*'2.1.b Veículos'!D$52,"")</f>
        <v/>
      </c>
      <c r="G335" s="198" t="str">
        <f>IFERROR(G219*'2.1.b Veículos'!E$52,"")</f>
        <v/>
      </c>
      <c r="H335" s="198" t="str">
        <f>IFERROR(H219*'2.1.b Veículos'!F$52,"")</f>
        <v/>
      </c>
      <c r="I335" s="202" t="str">
        <f>IFERROR(I219*'2.1.b Veículos'!G$52,"")</f>
        <v/>
      </c>
      <c r="J335" s="203"/>
    </row>
    <row r="336" spans="1:10">
      <c r="A336" s="731"/>
      <c r="B336" s="732"/>
      <c r="C336" s="732"/>
      <c r="D336" s="733"/>
      <c r="E336" s="160">
        <v>1</v>
      </c>
      <c r="F336" s="199" t="str">
        <f>IFERROR(F220*'2.1.b Veículos'!D$52,"")</f>
        <v/>
      </c>
      <c r="G336" s="199" t="str">
        <f>IFERROR(G220*'2.1.b Veículos'!E$52,"")</f>
        <v/>
      </c>
      <c r="H336" s="199" t="str">
        <f>IFERROR(H220*'2.1.b Veículos'!F$52,"")</f>
        <v/>
      </c>
      <c r="I336" s="204" t="str">
        <f>IFERROR(I220*'2.1.b Veículos'!G$52,"")</f>
        <v/>
      </c>
      <c r="J336" s="203"/>
    </row>
    <row r="337" spans="1:10">
      <c r="A337" s="731"/>
      <c r="B337" s="732"/>
      <c r="C337" s="732"/>
      <c r="D337" s="733"/>
      <c r="E337" s="160">
        <v>2</v>
      </c>
      <c r="F337" s="199" t="str">
        <f>IFERROR(F221*'2.1.b Veículos'!D$52,"")</f>
        <v/>
      </c>
      <c r="G337" s="199" t="str">
        <f>IFERROR(G221*'2.1.b Veículos'!E$52,"")</f>
        <v/>
      </c>
      <c r="H337" s="199" t="str">
        <f>IFERROR(H221*'2.1.b Veículos'!F$52,"")</f>
        <v/>
      </c>
      <c r="I337" s="204" t="str">
        <f>IFERROR(I221*'2.1.b Veículos'!G$52,"")</f>
        <v/>
      </c>
      <c r="J337" s="203"/>
    </row>
    <row r="338" spans="1:10">
      <c r="A338" s="731"/>
      <c r="B338" s="732"/>
      <c r="C338" s="732"/>
      <c r="D338" s="733"/>
      <c r="E338" s="160">
        <v>3</v>
      </c>
      <c r="F338" s="199" t="str">
        <f>IFERROR(F222*'2.1.b Veículos'!D$52,"")</f>
        <v/>
      </c>
      <c r="G338" s="199" t="str">
        <f>IFERROR(G222*'2.1.b Veículos'!E$52,"")</f>
        <v/>
      </c>
      <c r="H338" s="199" t="str">
        <f>IFERROR(H222*'2.1.b Veículos'!F$52,"")</f>
        <v/>
      </c>
      <c r="I338" s="204" t="str">
        <f>IFERROR(I222*'2.1.b Veículos'!G$52,"")</f>
        <v/>
      </c>
      <c r="J338" s="203"/>
    </row>
    <row r="339" spans="1:10">
      <c r="A339" s="731"/>
      <c r="B339" s="732"/>
      <c r="C339" s="732"/>
      <c r="D339" s="733"/>
      <c r="E339" s="160">
        <v>4</v>
      </c>
      <c r="F339" s="199" t="str">
        <f>IFERROR(F223*'2.1.b Veículos'!D$52,"")</f>
        <v/>
      </c>
      <c r="G339" s="199" t="str">
        <f>IFERROR(G223*'2.1.b Veículos'!E$52,"")</f>
        <v/>
      </c>
      <c r="H339" s="199" t="str">
        <f>IFERROR(H223*'2.1.b Veículos'!F$52,"")</f>
        <v/>
      </c>
      <c r="I339" s="204" t="str">
        <f>IFERROR(I223*'2.1.b Veículos'!G$52,"")</f>
        <v/>
      </c>
      <c r="J339" s="203"/>
    </row>
    <row r="340" spans="1:10">
      <c r="A340" s="731"/>
      <c r="B340" s="732"/>
      <c r="C340" s="732"/>
      <c r="D340" s="733"/>
      <c r="E340" s="160">
        <v>5</v>
      </c>
      <c r="F340" s="199" t="str">
        <f>IFERROR(F224*'2.1.b Veículos'!D$52,"")</f>
        <v/>
      </c>
      <c r="G340" s="199" t="str">
        <f>IFERROR(G224*'2.1.b Veículos'!E$52,"")</f>
        <v/>
      </c>
      <c r="H340" s="199" t="str">
        <f>IFERROR(H224*'2.1.b Veículos'!F$52,"")</f>
        <v/>
      </c>
      <c r="I340" s="204" t="str">
        <f>IFERROR(I224*'2.1.b Veículos'!G$52,"")</f>
        <v/>
      </c>
      <c r="J340" s="203"/>
    </row>
    <row r="341" spans="1:10">
      <c r="A341" s="731"/>
      <c r="B341" s="732"/>
      <c r="C341" s="732"/>
      <c r="D341" s="733"/>
      <c r="E341" s="160">
        <v>6</v>
      </c>
      <c r="F341" s="199" t="str">
        <f>IFERROR(F225*'2.1.b Veículos'!D$52,"")</f>
        <v/>
      </c>
      <c r="G341" s="199" t="str">
        <f>IFERROR(G225*'2.1.b Veículos'!E$52,"")</f>
        <v/>
      </c>
      <c r="H341" s="199" t="str">
        <f>IFERROR(H225*'2.1.b Veículos'!F$52,"")</f>
        <v/>
      </c>
      <c r="I341" s="204" t="str">
        <f>IFERROR(I225*'2.1.b Veículos'!G$52,"")</f>
        <v/>
      </c>
      <c r="J341" s="203"/>
    </row>
    <row r="342" spans="1:10">
      <c r="A342" s="731"/>
      <c r="B342" s="732"/>
      <c r="C342" s="732"/>
      <c r="D342" s="733"/>
      <c r="E342" s="160">
        <v>7</v>
      </c>
      <c r="F342" s="199" t="str">
        <f>IFERROR(F226*'2.1.b Veículos'!D$52,"")</f>
        <v/>
      </c>
      <c r="G342" s="199" t="str">
        <f>IFERROR(G226*'2.1.b Veículos'!E$52,"")</f>
        <v/>
      </c>
      <c r="H342" s="199" t="str">
        <f>IFERROR(H226*'2.1.b Veículos'!F$52,"")</f>
        <v/>
      </c>
      <c r="I342" s="204" t="str">
        <f>IFERROR(I226*'2.1.b Veículos'!G$52,"")</f>
        <v/>
      </c>
      <c r="J342" s="203"/>
    </row>
    <row r="343" spans="1:10">
      <c r="A343" s="731"/>
      <c r="B343" s="732"/>
      <c r="C343" s="732"/>
      <c r="D343" s="733"/>
      <c r="E343" s="160">
        <v>8</v>
      </c>
      <c r="F343" s="199" t="str">
        <f>IFERROR(F227*'2.1.b Veículos'!D$52,"")</f>
        <v/>
      </c>
      <c r="G343" s="199" t="str">
        <f>IFERROR(G227*'2.1.b Veículos'!E$52,"")</f>
        <v/>
      </c>
      <c r="H343" s="199" t="str">
        <f>IFERROR(H227*'2.1.b Veículos'!F$52,"")</f>
        <v/>
      </c>
      <c r="I343" s="204" t="str">
        <f>IFERROR(I227*'2.1.b Veículos'!G$52,"")</f>
        <v/>
      </c>
      <c r="J343" s="203"/>
    </row>
    <row r="344" spans="1:10">
      <c r="A344" s="731"/>
      <c r="B344" s="732"/>
      <c r="C344" s="732"/>
      <c r="D344" s="733"/>
      <c r="E344" s="160">
        <v>9</v>
      </c>
      <c r="F344" s="199" t="str">
        <f>IFERROR(F228*'2.1.b Veículos'!D$52,"")</f>
        <v/>
      </c>
      <c r="G344" s="199" t="str">
        <f>IFERROR(G228*'2.1.b Veículos'!E$52,"")</f>
        <v/>
      </c>
      <c r="H344" s="199" t="str">
        <f>IFERROR(H228*'2.1.b Veículos'!F$52,"")</f>
        <v/>
      </c>
      <c r="I344" s="204" t="str">
        <f>IFERROR(I228*'2.1.b Veículos'!G$52,"")</f>
        <v/>
      </c>
      <c r="J344" s="203"/>
    </row>
    <row r="345" spans="1:10">
      <c r="A345" s="731"/>
      <c r="B345" s="732"/>
      <c r="C345" s="732"/>
      <c r="D345" s="733"/>
      <c r="E345" s="160">
        <v>10</v>
      </c>
      <c r="F345" s="199" t="str">
        <f>IFERROR(F229*'2.1.b Veículos'!D$52,"")</f>
        <v/>
      </c>
      <c r="G345" s="199" t="str">
        <f>IFERROR(G229*'2.1.b Veículos'!E$52,"")</f>
        <v/>
      </c>
      <c r="H345" s="199" t="str">
        <f>IFERROR(H229*'2.1.b Veículos'!F$52,"")</f>
        <v/>
      </c>
      <c r="I345" s="204" t="str">
        <f>IFERROR(I229*'2.1.b Veículos'!G$52,"")</f>
        <v/>
      </c>
      <c r="J345" s="203"/>
    </row>
    <row r="346" spans="1:10">
      <c r="A346" s="731"/>
      <c r="B346" s="732"/>
      <c r="C346" s="732"/>
      <c r="D346" s="733"/>
      <c r="E346" s="160">
        <v>11</v>
      </c>
      <c r="F346" s="199" t="str">
        <f>IFERROR(F230*'2.1.b Veículos'!D$52,"")</f>
        <v/>
      </c>
      <c r="G346" s="199" t="str">
        <f>IFERROR(G230*'2.1.b Veículos'!E$52,"")</f>
        <v/>
      </c>
      <c r="H346" s="199" t="str">
        <f>IFERROR(H230*'2.1.b Veículos'!F$52,"")</f>
        <v/>
      </c>
      <c r="I346" s="204" t="str">
        <f>IFERROR(I230*'2.1.b Veículos'!G$52,"")</f>
        <v/>
      </c>
      <c r="J346" s="203"/>
    </row>
    <row r="347" spans="1:10">
      <c r="A347" s="731"/>
      <c r="B347" s="732"/>
      <c r="C347" s="732"/>
      <c r="D347" s="733"/>
      <c r="E347" s="160">
        <v>12</v>
      </c>
      <c r="F347" s="199" t="str">
        <f>IFERROR(F231*'2.1.b Veículos'!D$52,"")</f>
        <v/>
      </c>
      <c r="G347" s="199" t="str">
        <f>IFERROR(G231*'2.1.b Veículos'!E$52,"")</f>
        <v/>
      </c>
      <c r="H347" s="199" t="str">
        <f>IFERROR(H231*'2.1.b Veículos'!F$52,"")</f>
        <v/>
      </c>
      <c r="I347" s="204" t="str">
        <f>IFERROR(I231*'2.1.b Veículos'!G$52,"")</f>
        <v/>
      </c>
      <c r="J347" s="203"/>
    </row>
    <row r="348" spans="1:10">
      <c r="A348" s="731"/>
      <c r="B348" s="732"/>
      <c r="C348" s="732"/>
      <c r="D348" s="733"/>
      <c r="E348" s="160">
        <v>13</v>
      </c>
      <c r="F348" s="199" t="str">
        <f>IFERROR(F232*'2.1.b Veículos'!D$52,"")</f>
        <v/>
      </c>
      <c r="G348" s="199" t="str">
        <f>IFERROR(G232*'2.1.b Veículos'!E$52,"")</f>
        <v/>
      </c>
      <c r="H348" s="199" t="str">
        <f>IFERROR(H232*'2.1.b Veículos'!F$52,"")</f>
        <v/>
      </c>
      <c r="I348" s="204" t="str">
        <f>IFERROR(I232*'2.1.b Veículos'!G$52,"")</f>
        <v/>
      </c>
      <c r="J348" s="203"/>
    </row>
    <row r="349" spans="1:10">
      <c r="A349" s="731"/>
      <c r="B349" s="732"/>
      <c r="C349" s="732"/>
      <c r="D349" s="733"/>
      <c r="E349" s="160">
        <v>14</v>
      </c>
      <c r="F349" s="199" t="str">
        <f>IFERROR(F233*'2.1.b Veículos'!D$52,"")</f>
        <v/>
      </c>
      <c r="G349" s="199" t="str">
        <f>IFERROR(G233*'2.1.b Veículos'!E$52,"")</f>
        <v/>
      </c>
      <c r="H349" s="199" t="str">
        <f>IFERROR(H233*'2.1.b Veículos'!F$52,"")</f>
        <v/>
      </c>
      <c r="I349" s="204" t="str">
        <f>IFERROR(I233*'2.1.b Veículos'!G$52,"")</f>
        <v/>
      </c>
      <c r="J349" s="203"/>
    </row>
    <row r="350" spans="1:10">
      <c r="A350" s="734"/>
      <c r="B350" s="735"/>
      <c r="C350" s="735"/>
      <c r="D350" s="736"/>
      <c r="E350" s="162">
        <v>15</v>
      </c>
      <c r="F350" s="200" t="str">
        <f>IFERROR(F234*'2.1.b Veículos'!D$52,"")</f>
        <v/>
      </c>
      <c r="G350" s="200" t="str">
        <f>IFERROR(G234*'2.1.b Veículos'!E$52,"")</f>
        <v/>
      </c>
      <c r="H350" s="200" t="str">
        <f>IFERROR(H234*'2.1.b Veículos'!F$52,"")</f>
        <v/>
      </c>
      <c r="I350" s="205" t="str">
        <f>IFERROR(I234*'2.1.b Veículos'!G$52,"")</f>
        <v/>
      </c>
      <c r="J350" s="203"/>
    </row>
    <row r="351" spans="1:10">
      <c r="A351" s="721" t="s">
        <v>144</v>
      </c>
      <c r="B351" s="722"/>
      <c r="C351" s="722"/>
      <c r="D351" s="722"/>
      <c r="E351" s="158">
        <v>0</v>
      </c>
      <c r="F351" s="198" t="str">
        <f>IFERROR(F235*'2.1.b Veículos'!D$53,"")</f>
        <v/>
      </c>
      <c r="G351" s="198" t="str">
        <f>IFERROR(G235*'2.1.b Veículos'!E$53,"")</f>
        <v/>
      </c>
      <c r="H351" s="198" t="str">
        <f>IFERROR(H235*'2.1.b Veículos'!F$53,"")</f>
        <v/>
      </c>
      <c r="I351" s="202" t="str">
        <f>IFERROR(I235*'2.1.b Veículos'!G$53,"")</f>
        <v/>
      </c>
      <c r="J351" s="203"/>
    </row>
    <row r="352" spans="1:10">
      <c r="A352" s="723"/>
      <c r="B352" s="724"/>
      <c r="C352" s="724"/>
      <c r="D352" s="724"/>
      <c r="E352" s="160">
        <v>1</v>
      </c>
      <c r="F352" s="199" t="str">
        <f>IFERROR(F236*'2.1.b Veículos'!D$53,"")</f>
        <v/>
      </c>
      <c r="G352" s="199" t="str">
        <f>IFERROR(G236*'2.1.b Veículos'!E$53,"")</f>
        <v/>
      </c>
      <c r="H352" s="199" t="str">
        <f>IFERROR(H236*'2.1.b Veículos'!F$53,"")</f>
        <v/>
      </c>
      <c r="I352" s="204" t="str">
        <f>IFERROR(I236*'2.1.b Veículos'!G$53,"")</f>
        <v/>
      </c>
      <c r="J352" s="203"/>
    </row>
    <row r="353" spans="1:10">
      <c r="A353" s="723"/>
      <c r="B353" s="724"/>
      <c r="C353" s="724"/>
      <c r="D353" s="724"/>
      <c r="E353" s="160">
        <v>2</v>
      </c>
      <c r="F353" s="199" t="str">
        <f>IFERROR(F237*'2.1.b Veículos'!D$53,"")</f>
        <v/>
      </c>
      <c r="G353" s="199" t="str">
        <f>IFERROR(G237*'2.1.b Veículos'!E$53,"")</f>
        <v/>
      </c>
      <c r="H353" s="199" t="str">
        <f>IFERROR(H237*'2.1.b Veículos'!F$53,"")</f>
        <v/>
      </c>
      <c r="I353" s="204" t="str">
        <f>IFERROR(I237*'2.1.b Veículos'!G$53,"")</f>
        <v/>
      </c>
      <c r="J353" s="203"/>
    </row>
    <row r="354" spans="1:10">
      <c r="A354" s="723"/>
      <c r="B354" s="724"/>
      <c r="C354" s="724"/>
      <c r="D354" s="724"/>
      <c r="E354" s="160">
        <v>3</v>
      </c>
      <c r="F354" s="199" t="str">
        <f>IFERROR(F238*'2.1.b Veículos'!D$53,"")</f>
        <v/>
      </c>
      <c r="G354" s="199" t="str">
        <f>IFERROR(G238*'2.1.b Veículos'!E$53,"")</f>
        <v/>
      </c>
      <c r="H354" s="199" t="str">
        <f>IFERROR(H238*'2.1.b Veículos'!F$53,"")</f>
        <v/>
      </c>
      <c r="I354" s="204" t="str">
        <f>IFERROR(I238*'2.1.b Veículos'!G$53,"")</f>
        <v/>
      </c>
      <c r="J354" s="203"/>
    </row>
    <row r="355" spans="1:10">
      <c r="A355" s="723"/>
      <c r="B355" s="724"/>
      <c r="C355" s="724"/>
      <c r="D355" s="724"/>
      <c r="E355" s="160">
        <v>4</v>
      </c>
      <c r="F355" s="199" t="str">
        <f>IFERROR(F239*'2.1.b Veículos'!D$53,"")</f>
        <v/>
      </c>
      <c r="G355" s="199" t="str">
        <f>IFERROR(G239*'2.1.b Veículos'!E$53,"")</f>
        <v/>
      </c>
      <c r="H355" s="199" t="str">
        <f>IFERROR(H239*'2.1.b Veículos'!F$53,"")</f>
        <v/>
      </c>
      <c r="I355" s="204" t="str">
        <f>IFERROR(I239*'2.1.b Veículos'!G$53,"")</f>
        <v/>
      </c>
      <c r="J355" s="203"/>
    </row>
    <row r="356" spans="1:10">
      <c r="A356" s="723"/>
      <c r="B356" s="724"/>
      <c r="C356" s="724"/>
      <c r="D356" s="724"/>
      <c r="E356" s="160">
        <v>5</v>
      </c>
      <c r="F356" s="199" t="str">
        <f>IFERROR(F240*'2.1.b Veículos'!D$53,"")</f>
        <v/>
      </c>
      <c r="G356" s="199" t="str">
        <f>IFERROR(G240*'2.1.b Veículos'!E$53,"")</f>
        <v/>
      </c>
      <c r="H356" s="199" t="str">
        <f>IFERROR(H240*'2.1.b Veículos'!F$53,"")</f>
        <v/>
      </c>
      <c r="I356" s="204" t="str">
        <f>IFERROR(I240*'2.1.b Veículos'!G$53,"")</f>
        <v/>
      </c>
      <c r="J356" s="203"/>
    </row>
    <row r="357" spans="1:10">
      <c r="A357" s="723"/>
      <c r="B357" s="724"/>
      <c r="C357" s="724"/>
      <c r="D357" s="724"/>
      <c r="E357" s="160">
        <v>6</v>
      </c>
      <c r="F357" s="199" t="str">
        <f>IFERROR(F241*'2.1.b Veículos'!D$53,"")</f>
        <v/>
      </c>
      <c r="G357" s="199" t="str">
        <f>IFERROR(G241*'2.1.b Veículos'!E$53,"")</f>
        <v/>
      </c>
      <c r="H357" s="199" t="str">
        <f>IFERROR(H241*'2.1.b Veículos'!F$53,"")</f>
        <v/>
      </c>
      <c r="I357" s="204" t="str">
        <f>IFERROR(I241*'2.1.b Veículos'!G$53,"")</f>
        <v/>
      </c>
      <c r="J357" s="203"/>
    </row>
    <row r="358" spans="1:10">
      <c r="A358" s="723"/>
      <c r="B358" s="724"/>
      <c r="C358" s="724"/>
      <c r="D358" s="724"/>
      <c r="E358" s="160">
        <v>7</v>
      </c>
      <c r="F358" s="199" t="str">
        <f>IFERROR(F242*'2.1.b Veículos'!D$53,"")</f>
        <v/>
      </c>
      <c r="G358" s="199" t="str">
        <f>IFERROR(G242*'2.1.b Veículos'!E$53,"")</f>
        <v/>
      </c>
      <c r="H358" s="199" t="str">
        <f>IFERROR(H242*'2.1.b Veículos'!F$53,"")</f>
        <v/>
      </c>
      <c r="I358" s="204" t="str">
        <f>IFERROR(I242*'2.1.b Veículos'!G$53,"")</f>
        <v/>
      </c>
      <c r="J358" s="203"/>
    </row>
    <row r="359" spans="1:10">
      <c r="A359" s="723"/>
      <c r="B359" s="724"/>
      <c r="C359" s="724"/>
      <c r="D359" s="724"/>
      <c r="E359" s="160">
        <v>8</v>
      </c>
      <c r="F359" s="199" t="str">
        <f>IFERROR(F243*'2.1.b Veículos'!D$53,"")</f>
        <v/>
      </c>
      <c r="G359" s="199" t="str">
        <f>IFERROR(G243*'2.1.b Veículos'!E$53,"")</f>
        <v/>
      </c>
      <c r="H359" s="199" t="str">
        <f>IFERROR(H243*'2.1.b Veículos'!F$53,"")</f>
        <v/>
      </c>
      <c r="I359" s="204" t="str">
        <f>IFERROR(I243*'2.1.b Veículos'!G$53,"")</f>
        <v/>
      </c>
      <c r="J359" s="203"/>
    </row>
    <row r="360" spans="1:10">
      <c r="A360" s="723"/>
      <c r="B360" s="724"/>
      <c r="C360" s="724"/>
      <c r="D360" s="724"/>
      <c r="E360" s="160">
        <v>9</v>
      </c>
      <c r="F360" s="199" t="str">
        <f>IFERROR(F244*'2.1.b Veículos'!D$53,"")</f>
        <v/>
      </c>
      <c r="G360" s="199" t="str">
        <f>IFERROR(G244*'2.1.b Veículos'!E$53,"")</f>
        <v/>
      </c>
      <c r="H360" s="199" t="str">
        <f>IFERROR(H244*'2.1.b Veículos'!F$53,"")</f>
        <v/>
      </c>
      <c r="I360" s="204" t="str">
        <f>IFERROR(I244*'2.1.b Veículos'!G$53,"")</f>
        <v/>
      </c>
      <c r="J360" s="203"/>
    </row>
    <row r="361" spans="1:10">
      <c r="A361" s="723"/>
      <c r="B361" s="724"/>
      <c r="C361" s="724"/>
      <c r="D361" s="724"/>
      <c r="E361" s="160">
        <v>10</v>
      </c>
      <c r="F361" s="199" t="str">
        <f>IFERROR(F245*'2.1.b Veículos'!D$53,"")</f>
        <v/>
      </c>
      <c r="G361" s="199" t="str">
        <f>IFERROR(G245*'2.1.b Veículos'!E$53,"")</f>
        <v/>
      </c>
      <c r="H361" s="199" t="str">
        <f>IFERROR(H245*'2.1.b Veículos'!F$53,"")</f>
        <v/>
      </c>
      <c r="I361" s="204" t="str">
        <f>IFERROR(I245*'2.1.b Veículos'!G$53,"")</f>
        <v/>
      </c>
      <c r="J361" s="203"/>
    </row>
    <row r="362" spans="1:10">
      <c r="A362" s="723"/>
      <c r="B362" s="724"/>
      <c r="C362" s="724"/>
      <c r="D362" s="724"/>
      <c r="E362" s="160">
        <v>11</v>
      </c>
      <c r="F362" s="199" t="str">
        <f>IFERROR(F246*'2.1.b Veículos'!D$53,"")</f>
        <v/>
      </c>
      <c r="G362" s="199" t="str">
        <f>IFERROR(G246*'2.1.b Veículos'!E$53,"")</f>
        <v/>
      </c>
      <c r="H362" s="199" t="str">
        <f>IFERROR(H246*'2.1.b Veículos'!F$53,"")</f>
        <v/>
      </c>
      <c r="I362" s="204" t="str">
        <f>IFERROR(I246*'2.1.b Veículos'!G$53,"")</f>
        <v/>
      </c>
      <c r="J362" s="203"/>
    </row>
    <row r="363" spans="1:10">
      <c r="A363" s="723"/>
      <c r="B363" s="724"/>
      <c r="C363" s="724"/>
      <c r="D363" s="724"/>
      <c r="E363" s="160">
        <v>12</v>
      </c>
      <c r="F363" s="199" t="str">
        <f>IFERROR(F247*'2.1.b Veículos'!D$53,"")</f>
        <v/>
      </c>
      <c r="G363" s="199" t="str">
        <f>IFERROR(G247*'2.1.b Veículos'!E$53,"")</f>
        <v/>
      </c>
      <c r="H363" s="199" t="str">
        <f>IFERROR(H247*'2.1.b Veículos'!F$53,"")</f>
        <v/>
      </c>
      <c r="I363" s="204" t="str">
        <f>IFERROR(I247*'2.1.b Veículos'!G$53,"")</f>
        <v/>
      </c>
      <c r="J363" s="203"/>
    </row>
    <row r="364" spans="1:10">
      <c r="A364" s="723"/>
      <c r="B364" s="724"/>
      <c r="C364" s="724"/>
      <c r="D364" s="724"/>
      <c r="E364" s="160">
        <v>13</v>
      </c>
      <c r="F364" s="199" t="str">
        <f>IFERROR(F248*'2.1.b Veículos'!D$53,"")</f>
        <v/>
      </c>
      <c r="G364" s="199" t="str">
        <f>IFERROR(G248*'2.1.b Veículos'!E$53,"")</f>
        <v/>
      </c>
      <c r="H364" s="199" t="str">
        <f>IFERROR(H248*'2.1.b Veículos'!F$53,"")</f>
        <v/>
      </c>
      <c r="I364" s="204" t="str">
        <f>IFERROR(I248*'2.1.b Veículos'!G$53,"")</f>
        <v/>
      </c>
      <c r="J364" s="203"/>
    </row>
    <row r="365" spans="1:10">
      <c r="A365" s="723"/>
      <c r="B365" s="724"/>
      <c r="C365" s="724"/>
      <c r="D365" s="724"/>
      <c r="E365" s="160">
        <v>14</v>
      </c>
      <c r="F365" s="199" t="str">
        <f>IFERROR(F249*'2.1.b Veículos'!D$53,"")</f>
        <v/>
      </c>
      <c r="G365" s="199" t="str">
        <f>IFERROR(G249*'2.1.b Veículos'!E$53,"")</f>
        <v/>
      </c>
      <c r="H365" s="199" t="str">
        <f>IFERROR(H249*'2.1.b Veículos'!F$53,"")</f>
        <v/>
      </c>
      <c r="I365" s="204" t="str">
        <f>IFERROR(I249*'2.1.b Veículos'!G$53,"")</f>
        <v/>
      </c>
      <c r="J365" s="203"/>
    </row>
    <row r="366" spans="1:10">
      <c r="A366" s="725"/>
      <c r="B366" s="726"/>
      <c r="C366" s="726"/>
      <c r="D366" s="726"/>
      <c r="E366" s="162">
        <v>15</v>
      </c>
      <c r="F366" s="200" t="str">
        <f>IFERROR(F250*'2.1.b Veículos'!D$53,"")</f>
        <v/>
      </c>
      <c r="G366" s="200" t="str">
        <f>IFERROR(G250*'2.1.b Veículos'!E$53,"")</f>
        <v/>
      </c>
      <c r="H366" s="200" t="str">
        <f>IFERROR(H250*'2.1.b Veículos'!F$53,"")</f>
        <v/>
      </c>
      <c r="I366" s="205" t="str">
        <f>IFERROR(I250*'2.1.b Veículos'!G$53,"")</f>
        <v/>
      </c>
      <c r="J366" s="203"/>
    </row>
    <row r="367" spans="1:10">
      <c r="A367" s="727" t="s">
        <v>148</v>
      </c>
      <c r="B367" s="727"/>
      <c r="C367" s="727"/>
      <c r="D367" s="727"/>
      <c r="E367" s="164">
        <v>0</v>
      </c>
      <c r="F367" s="206" t="str">
        <f>IFERROR(F251*'2.1.b Veículos'!D$54,"")</f>
        <v/>
      </c>
      <c r="G367" s="206" t="str">
        <f>IFERROR(G251*'2.1.b Veículos'!E$54,"")</f>
        <v/>
      </c>
      <c r="H367" s="206" t="str">
        <f>IFERROR(H251*'2.1.b Veículos'!F$54,"")</f>
        <v/>
      </c>
      <c r="I367" s="206" t="str">
        <f>IFERROR(I251*'2.1.b Veículos'!G$54,"")</f>
        <v/>
      </c>
      <c r="J367" s="203"/>
    </row>
    <row r="368" spans="1:10">
      <c r="A368" s="724"/>
      <c r="B368" s="724"/>
      <c r="C368" s="724"/>
      <c r="D368" s="724"/>
      <c r="E368" s="160">
        <v>1</v>
      </c>
      <c r="F368" s="199" t="str">
        <f>IFERROR(F252*'2.1.b Veículos'!D$54,"")</f>
        <v/>
      </c>
      <c r="G368" s="199" t="str">
        <f>IFERROR(G252*'2.1.b Veículos'!E$54,"")</f>
        <v/>
      </c>
      <c r="H368" s="199" t="str">
        <f>IFERROR(H252*'2.1.b Veículos'!F$54,"")</f>
        <v/>
      </c>
      <c r="I368" s="199" t="str">
        <f>IFERROR(I252*'2.1.b Veículos'!G$54,"")</f>
        <v/>
      </c>
      <c r="J368" s="203"/>
    </row>
    <row r="369" spans="1:10">
      <c r="A369" s="724"/>
      <c r="B369" s="724"/>
      <c r="C369" s="724"/>
      <c r="D369" s="724"/>
      <c r="E369" s="160">
        <v>2</v>
      </c>
      <c r="F369" s="199" t="str">
        <f>IFERROR(F253*'2.1.b Veículos'!D$54,"")</f>
        <v/>
      </c>
      <c r="G369" s="199" t="str">
        <f>IFERROR(G253*'2.1.b Veículos'!E$54,"")</f>
        <v/>
      </c>
      <c r="H369" s="199" t="str">
        <f>IFERROR(H253*'2.1.b Veículos'!F$54,"")</f>
        <v/>
      </c>
      <c r="I369" s="199" t="str">
        <f>IFERROR(I253*'2.1.b Veículos'!G$54,"")</f>
        <v/>
      </c>
      <c r="J369" s="203"/>
    </row>
    <row r="370" spans="1:10">
      <c r="A370" s="724"/>
      <c r="B370" s="724"/>
      <c r="C370" s="724"/>
      <c r="D370" s="724"/>
      <c r="E370" s="160">
        <v>3</v>
      </c>
      <c r="F370" s="199" t="str">
        <f>IFERROR(F254*'2.1.b Veículos'!D$54,"")</f>
        <v/>
      </c>
      <c r="G370" s="199" t="str">
        <f>IFERROR(G254*'2.1.b Veículos'!E$54,"")</f>
        <v/>
      </c>
      <c r="H370" s="199" t="str">
        <f>IFERROR(H254*'2.1.b Veículos'!F$54,"")</f>
        <v/>
      </c>
      <c r="I370" s="199" t="str">
        <f>IFERROR(I254*'2.1.b Veículos'!G$54,"")</f>
        <v/>
      </c>
      <c r="J370" s="203"/>
    </row>
    <row r="371" spans="1:10">
      <c r="A371" s="724"/>
      <c r="B371" s="724"/>
      <c r="C371" s="724"/>
      <c r="D371" s="724"/>
      <c r="E371" s="160">
        <v>4</v>
      </c>
      <c r="F371" s="199" t="str">
        <f>IFERROR(F255*'2.1.b Veículos'!D$54,"")</f>
        <v/>
      </c>
      <c r="G371" s="199" t="str">
        <f>IFERROR(G255*'2.1.b Veículos'!E$54,"")</f>
        <v/>
      </c>
      <c r="H371" s="199" t="str">
        <f>IFERROR(H255*'2.1.b Veículos'!F$54,"")</f>
        <v/>
      </c>
      <c r="I371" s="199" t="str">
        <f>IFERROR(I255*'2.1.b Veículos'!G$54,"")</f>
        <v/>
      </c>
      <c r="J371" s="203"/>
    </row>
    <row r="372" spans="1:10">
      <c r="A372" s="724"/>
      <c r="B372" s="724"/>
      <c r="C372" s="724"/>
      <c r="D372" s="724"/>
      <c r="E372" s="160">
        <v>5</v>
      </c>
      <c r="F372" s="199" t="str">
        <f>IFERROR(F256*'2.1.b Veículos'!D$54,"")</f>
        <v/>
      </c>
      <c r="G372" s="199" t="str">
        <f>IFERROR(G256*'2.1.b Veículos'!E$54,"")</f>
        <v/>
      </c>
      <c r="H372" s="199" t="str">
        <f>IFERROR(H256*'2.1.b Veículos'!F$54,"")</f>
        <v/>
      </c>
      <c r="I372" s="199" t="str">
        <f>IFERROR(I256*'2.1.b Veículos'!G$54,"")</f>
        <v/>
      </c>
      <c r="J372" s="203"/>
    </row>
    <row r="373" spans="1:10">
      <c r="A373" s="724"/>
      <c r="B373" s="724"/>
      <c r="C373" s="724"/>
      <c r="D373" s="724"/>
      <c r="E373" s="160">
        <v>6</v>
      </c>
      <c r="F373" s="199" t="str">
        <f>IFERROR(F257*'2.1.b Veículos'!D$54,"")</f>
        <v/>
      </c>
      <c r="G373" s="199" t="str">
        <f>IFERROR(G257*'2.1.b Veículos'!E$54,"")</f>
        <v/>
      </c>
      <c r="H373" s="199" t="str">
        <f>IFERROR(H257*'2.1.b Veículos'!F$54,"")</f>
        <v/>
      </c>
      <c r="I373" s="199" t="str">
        <f>IFERROR(I257*'2.1.b Veículos'!G$54,"")</f>
        <v/>
      </c>
      <c r="J373" s="203"/>
    </row>
    <row r="374" spans="1:10">
      <c r="A374" s="724"/>
      <c r="B374" s="724"/>
      <c r="C374" s="724"/>
      <c r="D374" s="724"/>
      <c r="E374" s="160">
        <v>7</v>
      </c>
      <c r="F374" s="199" t="str">
        <f>IFERROR(F258*'2.1.b Veículos'!D$54,"")</f>
        <v/>
      </c>
      <c r="G374" s="199" t="str">
        <f>IFERROR(G258*'2.1.b Veículos'!E$54,"")</f>
        <v/>
      </c>
      <c r="H374" s="199" t="str">
        <f>IFERROR(H258*'2.1.b Veículos'!F$54,"")</f>
        <v/>
      </c>
      <c r="I374" s="199" t="str">
        <f>IFERROR(I258*'2.1.b Veículos'!G$54,"")</f>
        <v/>
      </c>
      <c r="J374" s="203"/>
    </row>
    <row r="375" spans="1:10">
      <c r="A375" s="724"/>
      <c r="B375" s="724"/>
      <c r="C375" s="724"/>
      <c r="D375" s="724"/>
      <c r="E375" s="160">
        <v>8</v>
      </c>
      <c r="F375" s="199" t="str">
        <f>IFERROR(F259*'2.1.b Veículos'!D$54,"")</f>
        <v/>
      </c>
      <c r="G375" s="199" t="str">
        <f>IFERROR(G259*'2.1.b Veículos'!E$54,"")</f>
        <v/>
      </c>
      <c r="H375" s="199" t="str">
        <f>IFERROR(H259*'2.1.b Veículos'!F$54,"")</f>
        <v/>
      </c>
      <c r="I375" s="199" t="str">
        <f>IFERROR(I259*'2.1.b Veículos'!G$54,"")</f>
        <v/>
      </c>
      <c r="J375" s="203"/>
    </row>
    <row r="376" spans="1:10">
      <c r="A376" s="724"/>
      <c r="B376" s="724"/>
      <c r="C376" s="724"/>
      <c r="D376" s="724"/>
      <c r="E376" s="160">
        <v>9</v>
      </c>
      <c r="F376" s="199" t="str">
        <f>IFERROR(F260*'2.1.b Veículos'!D$54,"")</f>
        <v/>
      </c>
      <c r="G376" s="199" t="str">
        <f>IFERROR(G260*'2.1.b Veículos'!E$54,"")</f>
        <v/>
      </c>
      <c r="H376" s="199" t="str">
        <f>IFERROR(H260*'2.1.b Veículos'!F$54,"")</f>
        <v/>
      </c>
      <c r="I376" s="199" t="str">
        <f>IFERROR(I260*'2.1.b Veículos'!G$54,"")</f>
        <v/>
      </c>
      <c r="J376" s="203"/>
    </row>
    <row r="377" spans="1:10">
      <c r="A377" s="724"/>
      <c r="B377" s="724"/>
      <c r="C377" s="724"/>
      <c r="D377" s="724"/>
      <c r="E377" s="160">
        <v>10</v>
      </c>
      <c r="F377" s="199" t="str">
        <f>IFERROR(F261*'2.1.b Veículos'!D$54,"")</f>
        <v/>
      </c>
      <c r="G377" s="199" t="str">
        <f>IFERROR(G261*'2.1.b Veículos'!E$54,"")</f>
        <v/>
      </c>
      <c r="H377" s="199" t="str">
        <f>IFERROR(H261*'2.1.b Veículos'!F$54,"")</f>
        <v/>
      </c>
      <c r="I377" s="199" t="str">
        <f>IFERROR(I261*'2.1.b Veículos'!G$54,"")</f>
        <v/>
      </c>
      <c r="J377" s="203"/>
    </row>
    <row r="378" spans="1:10">
      <c r="A378" s="724"/>
      <c r="B378" s="724"/>
      <c r="C378" s="724"/>
      <c r="D378" s="724"/>
      <c r="E378" s="160">
        <v>11</v>
      </c>
      <c r="F378" s="199" t="str">
        <f>IFERROR(F262*'2.1.b Veículos'!D$54,"")</f>
        <v/>
      </c>
      <c r="G378" s="199" t="str">
        <f>IFERROR(G262*'2.1.b Veículos'!E$54,"")</f>
        <v/>
      </c>
      <c r="H378" s="199" t="str">
        <f>IFERROR(H262*'2.1.b Veículos'!F$54,"")</f>
        <v/>
      </c>
      <c r="I378" s="199" t="str">
        <f>IFERROR(I262*'2.1.b Veículos'!G$54,"")</f>
        <v/>
      </c>
      <c r="J378" s="203"/>
    </row>
    <row r="379" spans="1:10">
      <c r="A379" s="724"/>
      <c r="B379" s="724"/>
      <c r="C379" s="724"/>
      <c r="D379" s="724"/>
      <c r="E379" s="160">
        <v>12</v>
      </c>
      <c r="F379" s="199" t="str">
        <f>IFERROR(F263*'2.1.b Veículos'!D$54,"")</f>
        <v/>
      </c>
      <c r="G379" s="199" t="str">
        <f>IFERROR(G263*'2.1.b Veículos'!E$54,"")</f>
        <v/>
      </c>
      <c r="H379" s="199" t="str">
        <f>IFERROR(H263*'2.1.b Veículos'!F$54,"")</f>
        <v/>
      </c>
      <c r="I379" s="199" t="str">
        <f>IFERROR(I263*'2.1.b Veículos'!G$54,"")</f>
        <v/>
      </c>
      <c r="J379" s="203"/>
    </row>
    <row r="380" spans="1:10">
      <c r="A380" s="724"/>
      <c r="B380" s="724"/>
      <c r="C380" s="724"/>
      <c r="D380" s="724"/>
      <c r="E380" s="160">
        <v>13</v>
      </c>
      <c r="F380" s="199" t="str">
        <f>IFERROR(F264*'2.1.b Veículos'!D$54,"")</f>
        <v/>
      </c>
      <c r="G380" s="199" t="str">
        <f>IFERROR(G264*'2.1.b Veículos'!E$54,"")</f>
        <v/>
      </c>
      <c r="H380" s="199" t="str">
        <f>IFERROR(H264*'2.1.b Veículos'!F$54,"")</f>
        <v/>
      </c>
      <c r="I380" s="199" t="str">
        <f>IFERROR(I264*'2.1.b Veículos'!G$54,"")</f>
        <v/>
      </c>
      <c r="J380" s="203"/>
    </row>
    <row r="381" spans="1:10">
      <c r="A381" s="724"/>
      <c r="B381" s="724"/>
      <c r="C381" s="724"/>
      <c r="D381" s="724"/>
      <c r="E381" s="160">
        <v>14</v>
      </c>
      <c r="F381" s="199" t="str">
        <f>IFERROR(F265*'2.1.b Veículos'!D$54,"")</f>
        <v/>
      </c>
      <c r="G381" s="199" t="str">
        <f>IFERROR(G265*'2.1.b Veículos'!E$54,"")</f>
        <v/>
      </c>
      <c r="H381" s="199" t="str">
        <f>IFERROR(H265*'2.1.b Veículos'!F$54,"")</f>
        <v/>
      </c>
      <c r="I381" s="199" t="str">
        <f>IFERROR(I265*'2.1.b Veículos'!G$54,"")</f>
        <v/>
      </c>
      <c r="J381" s="203"/>
    </row>
    <row r="382" spans="1:10">
      <c r="A382" s="724"/>
      <c r="B382" s="724"/>
      <c r="C382" s="724"/>
      <c r="D382" s="724"/>
      <c r="E382" s="160">
        <v>15</v>
      </c>
      <c r="F382" s="199" t="str">
        <f>IFERROR(F266*'2.1.b Veículos'!D$54,"")</f>
        <v/>
      </c>
      <c r="G382" s="199" t="str">
        <f>IFERROR(G266*'2.1.b Veículos'!E$54,"")</f>
        <v/>
      </c>
      <c r="H382" s="199" t="str">
        <f>IFERROR(H266*'2.1.b Veículos'!F$54,"")</f>
        <v/>
      </c>
      <c r="I382" s="199" t="str">
        <f>IFERROR(I266*'2.1.b Veículos'!G$54,"")</f>
        <v/>
      </c>
      <c r="J382" s="203"/>
    </row>
    <row r="383" spans="1:10">
      <c r="A383" s="203"/>
      <c r="B383" s="203"/>
      <c r="C383" s="203"/>
      <c r="D383" s="203"/>
      <c r="E383" s="203"/>
      <c r="F383" s="203"/>
      <c r="G383" s="203"/>
      <c r="H383" s="203"/>
      <c r="I383" s="203"/>
      <c r="J383" s="203"/>
    </row>
    <row r="384" spans="1:10">
      <c r="A384" s="92" t="s">
        <v>654</v>
      </c>
      <c r="B384" s="92" t="s">
        <v>655</v>
      </c>
    </row>
    <row r="385" spans="1:7" ht="21">
      <c r="A385" s="747" t="s">
        <v>656</v>
      </c>
      <c r="B385" s="747"/>
      <c r="C385" s="747"/>
      <c r="D385" s="747"/>
      <c r="E385" s="747"/>
      <c r="F385" s="748"/>
      <c r="G385" s="207">
        <f>SUM(F271:I382)</f>
        <v>341520.83413333335</v>
      </c>
    </row>
  </sheetData>
  <sheetProtection algorithmName="SHA-512" hashValue="C2agRRA+v8lGTjhrEEsSfYu2UOJkiB3iZJnD93NK4jyl5Wc1hUFIuR20LOWo4kUodm1SMRi2ulm5qq8jJuoBpg==" saltValue="201PcoKcDw3FNUqeRh4D9w==" spinCount="100000" sheet="1" objects="1" scenarios="1"/>
  <mergeCells count="58">
    <mergeCell ref="K6:N6"/>
    <mergeCell ref="A8:D8"/>
    <mergeCell ref="A9:D9"/>
    <mergeCell ref="A10:D10"/>
    <mergeCell ref="A11:D11"/>
    <mergeCell ref="E6:E7"/>
    <mergeCell ref="E8:E9"/>
    <mergeCell ref="E10:E11"/>
    <mergeCell ref="F6:F7"/>
    <mergeCell ref="F8:F9"/>
    <mergeCell ref="F10:F11"/>
    <mergeCell ref="A6:D7"/>
    <mergeCell ref="A12:D12"/>
    <mergeCell ref="A13:D13"/>
    <mergeCell ref="A14:D14"/>
    <mergeCell ref="F37:G37"/>
    <mergeCell ref="H37:I37"/>
    <mergeCell ref="D17:D18"/>
    <mergeCell ref="E13:E14"/>
    <mergeCell ref="E17:E18"/>
    <mergeCell ref="E37:E38"/>
    <mergeCell ref="F13:F14"/>
    <mergeCell ref="F17:F18"/>
    <mergeCell ref="G17:G18"/>
    <mergeCell ref="A17:C18"/>
    <mergeCell ref="A37:D38"/>
    <mergeCell ref="F153:G153"/>
    <mergeCell ref="H153:I153"/>
    <mergeCell ref="F269:G269"/>
    <mergeCell ref="H269:I269"/>
    <mergeCell ref="A385:F385"/>
    <mergeCell ref="E153:E154"/>
    <mergeCell ref="E269:E270"/>
    <mergeCell ref="A219:D234"/>
    <mergeCell ref="J153:J154"/>
    <mergeCell ref="J269:J270"/>
    <mergeCell ref="A351:D366"/>
    <mergeCell ref="A367:D382"/>
    <mergeCell ref="A271:D286"/>
    <mergeCell ref="A287:D302"/>
    <mergeCell ref="A303:D318"/>
    <mergeCell ref="A319:D334"/>
    <mergeCell ref="A335:D350"/>
    <mergeCell ref="A235:D250"/>
    <mergeCell ref="A251:D266"/>
    <mergeCell ref="A269:D270"/>
    <mergeCell ref="A155:D170"/>
    <mergeCell ref="A171:D186"/>
    <mergeCell ref="A187:D202"/>
    <mergeCell ref="A203:D218"/>
    <mergeCell ref="A119:D134"/>
    <mergeCell ref="A135:D150"/>
    <mergeCell ref="A153:D154"/>
    <mergeCell ref="A39:D54"/>
    <mergeCell ref="A55:D70"/>
    <mergeCell ref="A71:D86"/>
    <mergeCell ref="A87:D102"/>
    <mergeCell ref="A103:D118"/>
  </mergeCells>
  <pageMargins left="0.78740157499999996" right="0.78740157499999996" top="0.984251969" bottom="0.984251969" header="0.49212598499999999" footer="0.49212598499999999"/>
  <pageSetup paperSize="9" scale="52"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ilha23">
    <tabColor theme="6" tint="0.39994506668294322"/>
    <pageSetUpPr fitToPage="1"/>
  </sheetPr>
  <dimension ref="A1:R35"/>
  <sheetViews>
    <sheetView workbookViewId="0">
      <selection activeCell="G12" sqref="G12"/>
    </sheetView>
  </sheetViews>
  <sheetFormatPr defaultColWidth="11.42578125" defaultRowHeight="15"/>
  <cols>
    <col min="1" max="1" width="7" style="96" customWidth="1"/>
    <col min="2" max="2" width="2.7109375" style="96" customWidth="1"/>
    <col min="3" max="3" width="3.5703125" style="96" customWidth="1"/>
    <col min="4" max="4" width="14.5703125" style="96" customWidth="1"/>
    <col min="5" max="5" width="16.28515625" style="96" customWidth="1"/>
    <col min="6" max="6" width="18.85546875" style="96" customWidth="1"/>
    <col min="7" max="7" width="4.140625" style="96" customWidth="1"/>
    <col min="8" max="8" width="6.5703125" style="96" customWidth="1"/>
    <col min="9" max="9" width="10.5703125" style="96" customWidth="1"/>
    <col min="10" max="10" width="15.7109375" style="96" customWidth="1"/>
    <col min="11" max="11" width="38.7109375" style="96" customWidth="1"/>
    <col min="12" max="12" width="1.42578125" style="96" customWidth="1"/>
    <col min="13" max="17" width="11.42578125" style="96" customWidth="1"/>
    <col min="18" max="18" width="13.85546875" style="96" customWidth="1"/>
    <col min="19" max="256" width="11.42578125" style="96"/>
    <col min="257" max="257" width="7" style="96" customWidth="1"/>
    <col min="258" max="258" width="2.7109375" style="96" customWidth="1"/>
    <col min="259" max="259" width="3.5703125" style="96" customWidth="1"/>
    <col min="260" max="260" width="14.5703125" style="96" customWidth="1"/>
    <col min="261" max="261" width="16.28515625" style="96" customWidth="1"/>
    <col min="262" max="262" width="18.85546875" style="96" customWidth="1"/>
    <col min="263" max="263" width="4.140625" style="96" customWidth="1"/>
    <col min="264" max="264" width="6.5703125" style="96" customWidth="1"/>
    <col min="265" max="265" width="10.5703125" style="96" customWidth="1"/>
    <col min="266" max="266" width="15.7109375" style="96" customWidth="1"/>
    <col min="267" max="267" width="38.7109375" style="96" customWidth="1"/>
    <col min="268" max="268" width="1.42578125" style="96" customWidth="1"/>
    <col min="269" max="273" width="11.42578125" style="96"/>
    <col min="274" max="274" width="13.85546875" style="96" customWidth="1"/>
    <col min="275" max="512" width="11.42578125" style="96"/>
    <col min="513" max="513" width="7" style="96" customWidth="1"/>
    <col min="514" max="514" width="2.7109375" style="96" customWidth="1"/>
    <col min="515" max="515" width="3.5703125" style="96" customWidth="1"/>
    <col min="516" max="516" width="14.5703125" style="96" customWidth="1"/>
    <col min="517" max="517" width="16.28515625" style="96" customWidth="1"/>
    <col min="518" max="518" width="18.85546875" style="96" customWidth="1"/>
    <col min="519" max="519" width="4.140625" style="96" customWidth="1"/>
    <col min="520" max="520" width="6.5703125" style="96" customWidth="1"/>
    <col min="521" max="521" width="10.5703125" style="96" customWidth="1"/>
    <col min="522" max="522" width="15.7109375" style="96" customWidth="1"/>
    <col min="523" max="523" width="38.7109375" style="96" customWidth="1"/>
    <col min="524" max="524" width="1.42578125" style="96" customWidth="1"/>
    <col min="525" max="529" width="11.42578125" style="96"/>
    <col min="530" max="530" width="13.85546875" style="96" customWidth="1"/>
    <col min="531" max="768" width="11.42578125" style="96"/>
    <col min="769" max="769" width="7" style="96" customWidth="1"/>
    <col min="770" max="770" width="2.7109375" style="96" customWidth="1"/>
    <col min="771" max="771" width="3.5703125" style="96" customWidth="1"/>
    <col min="772" max="772" width="14.5703125" style="96" customWidth="1"/>
    <col min="773" max="773" width="16.28515625" style="96" customWidth="1"/>
    <col min="774" max="774" width="18.85546875" style="96" customWidth="1"/>
    <col min="775" max="775" width="4.140625" style="96" customWidth="1"/>
    <col min="776" max="776" width="6.5703125" style="96" customWidth="1"/>
    <col min="777" max="777" width="10.5703125" style="96" customWidth="1"/>
    <col min="778" max="778" width="15.7109375" style="96" customWidth="1"/>
    <col min="779" max="779" width="38.7109375" style="96" customWidth="1"/>
    <col min="780" max="780" width="1.42578125" style="96" customWidth="1"/>
    <col min="781" max="785" width="11.42578125" style="96"/>
    <col min="786" max="786" width="13.85546875" style="96" customWidth="1"/>
    <col min="787" max="1024" width="11.42578125" style="96"/>
    <col min="1025" max="1025" width="7" style="96" customWidth="1"/>
    <col min="1026" max="1026" width="2.7109375" style="96" customWidth="1"/>
    <col min="1027" max="1027" width="3.5703125" style="96" customWidth="1"/>
    <col min="1028" max="1028" width="14.5703125" style="96" customWidth="1"/>
    <col min="1029" max="1029" width="16.28515625" style="96" customWidth="1"/>
    <col min="1030" max="1030" width="18.85546875" style="96" customWidth="1"/>
    <col min="1031" max="1031" width="4.140625" style="96" customWidth="1"/>
    <col min="1032" max="1032" width="6.5703125" style="96" customWidth="1"/>
    <col min="1033" max="1033" width="10.5703125" style="96" customWidth="1"/>
    <col min="1034" max="1034" width="15.7109375" style="96" customWidth="1"/>
    <col min="1035" max="1035" width="38.7109375" style="96" customWidth="1"/>
    <col min="1036" max="1036" width="1.42578125" style="96" customWidth="1"/>
    <col min="1037" max="1041" width="11.42578125" style="96"/>
    <col min="1042" max="1042" width="13.85546875" style="96" customWidth="1"/>
    <col min="1043" max="1280" width="11.42578125" style="96"/>
    <col min="1281" max="1281" width="7" style="96" customWidth="1"/>
    <col min="1282" max="1282" width="2.7109375" style="96" customWidth="1"/>
    <col min="1283" max="1283" width="3.5703125" style="96" customWidth="1"/>
    <col min="1284" max="1284" width="14.5703125" style="96" customWidth="1"/>
    <col min="1285" max="1285" width="16.28515625" style="96" customWidth="1"/>
    <col min="1286" max="1286" width="18.85546875" style="96" customWidth="1"/>
    <col min="1287" max="1287" width="4.140625" style="96" customWidth="1"/>
    <col min="1288" max="1288" width="6.5703125" style="96" customWidth="1"/>
    <col min="1289" max="1289" width="10.5703125" style="96" customWidth="1"/>
    <col min="1290" max="1290" width="15.7109375" style="96" customWidth="1"/>
    <col min="1291" max="1291" width="38.7109375" style="96" customWidth="1"/>
    <col min="1292" max="1292" width="1.42578125" style="96" customWidth="1"/>
    <col min="1293" max="1297" width="11.42578125" style="96"/>
    <col min="1298" max="1298" width="13.85546875" style="96" customWidth="1"/>
    <col min="1299" max="1536" width="11.42578125" style="96"/>
    <col min="1537" max="1537" width="7" style="96" customWidth="1"/>
    <col min="1538" max="1538" width="2.7109375" style="96" customWidth="1"/>
    <col min="1539" max="1539" width="3.5703125" style="96" customWidth="1"/>
    <col min="1540" max="1540" width="14.5703125" style="96" customWidth="1"/>
    <col min="1541" max="1541" width="16.28515625" style="96" customWidth="1"/>
    <col min="1542" max="1542" width="18.85546875" style="96" customWidth="1"/>
    <col min="1543" max="1543" width="4.140625" style="96" customWidth="1"/>
    <col min="1544" max="1544" width="6.5703125" style="96" customWidth="1"/>
    <col min="1545" max="1545" width="10.5703125" style="96" customWidth="1"/>
    <col min="1546" max="1546" width="15.7109375" style="96" customWidth="1"/>
    <col min="1547" max="1547" width="38.7109375" style="96" customWidth="1"/>
    <col min="1548" max="1548" width="1.42578125" style="96" customWidth="1"/>
    <col min="1549" max="1553" width="11.42578125" style="96"/>
    <col min="1554" max="1554" width="13.85546875" style="96" customWidth="1"/>
    <col min="1555" max="1792" width="11.42578125" style="96"/>
    <col min="1793" max="1793" width="7" style="96" customWidth="1"/>
    <col min="1794" max="1794" width="2.7109375" style="96" customWidth="1"/>
    <col min="1795" max="1795" width="3.5703125" style="96" customWidth="1"/>
    <col min="1796" max="1796" width="14.5703125" style="96" customWidth="1"/>
    <col min="1797" max="1797" width="16.28515625" style="96" customWidth="1"/>
    <col min="1798" max="1798" width="18.85546875" style="96" customWidth="1"/>
    <col min="1799" max="1799" width="4.140625" style="96" customWidth="1"/>
    <col min="1800" max="1800" width="6.5703125" style="96" customWidth="1"/>
    <col min="1801" max="1801" width="10.5703125" style="96" customWidth="1"/>
    <col min="1802" max="1802" width="15.7109375" style="96" customWidth="1"/>
    <col min="1803" max="1803" width="38.7109375" style="96" customWidth="1"/>
    <col min="1804" max="1804" width="1.42578125" style="96" customWidth="1"/>
    <col min="1805" max="1809" width="11.42578125" style="96"/>
    <col min="1810" max="1810" width="13.85546875" style="96" customWidth="1"/>
    <col min="1811" max="2048" width="11.42578125" style="96"/>
    <col min="2049" max="2049" width="7" style="96" customWidth="1"/>
    <col min="2050" max="2050" width="2.7109375" style="96" customWidth="1"/>
    <col min="2051" max="2051" width="3.5703125" style="96" customWidth="1"/>
    <col min="2052" max="2052" width="14.5703125" style="96" customWidth="1"/>
    <col min="2053" max="2053" width="16.28515625" style="96" customWidth="1"/>
    <col min="2054" max="2054" width="18.85546875" style="96" customWidth="1"/>
    <col min="2055" max="2055" width="4.140625" style="96" customWidth="1"/>
    <col min="2056" max="2056" width="6.5703125" style="96" customWidth="1"/>
    <col min="2057" max="2057" width="10.5703125" style="96" customWidth="1"/>
    <col min="2058" max="2058" width="15.7109375" style="96" customWidth="1"/>
    <col min="2059" max="2059" width="38.7109375" style="96" customWidth="1"/>
    <col min="2060" max="2060" width="1.42578125" style="96" customWidth="1"/>
    <col min="2061" max="2065" width="11.42578125" style="96"/>
    <col min="2066" max="2066" width="13.85546875" style="96" customWidth="1"/>
    <col min="2067" max="2304" width="11.42578125" style="96"/>
    <col min="2305" max="2305" width="7" style="96" customWidth="1"/>
    <col min="2306" max="2306" width="2.7109375" style="96" customWidth="1"/>
    <col min="2307" max="2307" width="3.5703125" style="96" customWidth="1"/>
    <col min="2308" max="2308" width="14.5703125" style="96" customWidth="1"/>
    <col min="2309" max="2309" width="16.28515625" style="96" customWidth="1"/>
    <col min="2310" max="2310" width="18.85546875" style="96" customWidth="1"/>
    <col min="2311" max="2311" width="4.140625" style="96" customWidth="1"/>
    <col min="2312" max="2312" width="6.5703125" style="96" customWidth="1"/>
    <col min="2313" max="2313" width="10.5703125" style="96" customWidth="1"/>
    <col min="2314" max="2314" width="15.7109375" style="96" customWidth="1"/>
    <col min="2315" max="2315" width="38.7109375" style="96" customWidth="1"/>
    <col min="2316" max="2316" width="1.42578125" style="96" customWidth="1"/>
    <col min="2317" max="2321" width="11.42578125" style="96"/>
    <col min="2322" max="2322" width="13.85546875" style="96" customWidth="1"/>
    <col min="2323" max="2560" width="11.42578125" style="96"/>
    <col min="2561" max="2561" width="7" style="96" customWidth="1"/>
    <col min="2562" max="2562" width="2.7109375" style="96" customWidth="1"/>
    <col min="2563" max="2563" width="3.5703125" style="96" customWidth="1"/>
    <col min="2564" max="2564" width="14.5703125" style="96" customWidth="1"/>
    <col min="2565" max="2565" width="16.28515625" style="96" customWidth="1"/>
    <col min="2566" max="2566" width="18.85546875" style="96" customWidth="1"/>
    <col min="2567" max="2567" width="4.140625" style="96" customWidth="1"/>
    <col min="2568" max="2568" width="6.5703125" style="96" customWidth="1"/>
    <col min="2569" max="2569" width="10.5703125" style="96" customWidth="1"/>
    <col min="2570" max="2570" width="15.7109375" style="96" customWidth="1"/>
    <col min="2571" max="2571" width="38.7109375" style="96" customWidth="1"/>
    <col min="2572" max="2572" width="1.42578125" style="96" customWidth="1"/>
    <col min="2573" max="2577" width="11.42578125" style="96"/>
    <col min="2578" max="2578" width="13.85546875" style="96" customWidth="1"/>
    <col min="2579" max="2816" width="11.42578125" style="96"/>
    <col min="2817" max="2817" width="7" style="96" customWidth="1"/>
    <col min="2818" max="2818" width="2.7109375" style="96" customWidth="1"/>
    <col min="2819" max="2819" width="3.5703125" style="96" customWidth="1"/>
    <col min="2820" max="2820" width="14.5703125" style="96" customWidth="1"/>
    <col min="2821" max="2821" width="16.28515625" style="96" customWidth="1"/>
    <col min="2822" max="2822" width="18.85546875" style="96" customWidth="1"/>
    <col min="2823" max="2823" width="4.140625" style="96" customWidth="1"/>
    <col min="2824" max="2824" width="6.5703125" style="96" customWidth="1"/>
    <col min="2825" max="2825" width="10.5703125" style="96" customWidth="1"/>
    <col min="2826" max="2826" width="15.7109375" style="96" customWidth="1"/>
    <col min="2827" max="2827" width="38.7109375" style="96" customWidth="1"/>
    <col min="2828" max="2828" width="1.42578125" style="96" customWidth="1"/>
    <col min="2829" max="2833" width="11.42578125" style="96"/>
    <col min="2834" max="2834" width="13.85546875" style="96" customWidth="1"/>
    <col min="2835" max="3072" width="11.42578125" style="96"/>
    <col min="3073" max="3073" width="7" style="96" customWidth="1"/>
    <col min="3074" max="3074" width="2.7109375" style="96" customWidth="1"/>
    <col min="3075" max="3075" width="3.5703125" style="96" customWidth="1"/>
    <col min="3076" max="3076" width="14.5703125" style="96" customWidth="1"/>
    <col min="3077" max="3077" width="16.28515625" style="96" customWidth="1"/>
    <col min="3078" max="3078" width="18.85546875" style="96" customWidth="1"/>
    <col min="3079" max="3079" width="4.140625" style="96" customWidth="1"/>
    <col min="3080" max="3080" width="6.5703125" style="96" customWidth="1"/>
    <col min="3081" max="3081" width="10.5703125" style="96" customWidth="1"/>
    <col min="3082" max="3082" width="15.7109375" style="96" customWidth="1"/>
    <col min="3083" max="3083" width="38.7109375" style="96" customWidth="1"/>
    <col min="3084" max="3084" width="1.42578125" style="96" customWidth="1"/>
    <col min="3085" max="3089" width="11.42578125" style="96"/>
    <col min="3090" max="3090" width="13.85546875" style="96" customWidth="1"/>
    <col min="3091" max="3328" width="11.42578125" style="96"/>
    <col min="3329" max="3329" width="7" style="96" customWidth="1"/>
    <col min="3330" max="3330" width="2.7109375" style="96" customWidth="1"/>
    <col min="3331" max="3331" width="3.5703125" style="96" customWidth="1"/>
    <col min="3332" max="3332" width="14.5703125" style="96" customWidth="1"/>
    <col min="3333" max="3333" width="16.28515625" style="96" customWidth="1"/>
    <col min="3334" max="3334" width="18.85546875" style="96" customWidth="1"/>
    <col min="3335" max="3335" width="4.140625" style="96" customWidth="1"/>
    <col min="3336" max="3336" width="6.5703125" style="96" customWidth="1"/>
    <col min="3337" max="3337" width="10.5703125" style="96" customWidth="1"/>
    <col min="3338" max="3338" width="15.7109375" style="96" customWidth="1"/>
    <col min="3339" max="3339" width="38.7109375" style="96" customWidth="1"/>
    <col min="3340" max="3340" width="1.42578125" style="96" customWidth="1"/>
    <col min="3341" max="3345" width="11.42578125" style="96"/>
    <col min="3346" max="3346" width="13.85546875" style="96" customWidth="1"/>
    <col min="3347" max="3584" width="11.42578125" style="96"/>
    <col min="3585" max="3585" width="7" style="96" customWidth="1"/>
    <col min="3586" max="3586" width="2.7109375" style="96" customWidth="1"/>
    <col min="3587" max="3587" width="3.5703125" style="96" customWidth="1"/>
    <col min="3588" max="3588" width="14.5703125" style="96" customWidth="1"/>
    <col min="3589" max="3589" width="16.28515625" style="96" customWidth="1"/>
    <col min="3590" max="3590" width="18.85546875" style="96" customWidth="1"/>
    <col min="3591" max="3591" width="4.140625" style="96" customWidth="1"/>
    <col min="3592" max="3592" width="6.5703125" style="96" customWidth="1"/>
    <col min="3593" max="3593" width="10.5703125" style="96" customWidth="1"/>
    <col min="3594" max="3594" width="15.7109375" style="96" customWidth="1"/>
    <col min="3595" max="3595" width="38.7109375" style="96" customWidth="1"/>
    <col min="3596" max="3596" width="1.42578125" style="96" customWidth="1"/>
    <col min="3597" max="3601" width="11.42578125" style="96"/>
    <col min="3602" max="3602" width="13.85546875" style="96" customWidth="1"/>
    <col min="3603" max="3840" width="11.42578125" style="96"/>
    <col min="3841" max="3841" width="7" style="96" customWidth="1"/>
    <col min="3842" max="3842" width="2.7109375" style="96" customWidth="1"/>
    <col min="3843" max="3843" width="3.5703125" style="96" customWidth="1"/>
    <col min="3844" max="3844" width="14.5703125" style="96" customWidth="1"/>
    <col min="3845" max="3845" width="16.28515625" style="96" customWidth="1"/>
    <col min="3846" max="3846" width="18.85546875" style="96" customWidth="1"/>
    <col min="3847" max="3847" width="4.140625" style="96" customWidth="1"/>
    <col min="3848" max="3848" width="6.5703125" style="96" customWidth="1"/>
    <col min="3849" max="3849" width="10.5703125" style="96" customWidth="1"/>
    <col min="3850" max="3850" width="15.7109375" style="96" customWidth="1"/>
    <col min="3851" max="3851" width="38.7109375" style="96" customWidth="1"/>
    <col min="3852" max="3852" width="1.42578125" style="96" customWidth="1"/>
    <col min="3853" max="3857" width="11.42578125" style="96"/>
    <col min="3858" max="3858" width="13.85546875" style="96" customWidth="1"/>
    <col min="3859" max="4096" width="11.42578125" style="96"/>
    <col min="4097" max="4097" width="7" style="96" customWidth="1"/>
    <col min="4098" max="4098" width="2.7109375" style="96" customWidth="1"/>
    <col min="4099" max="4099" width="3.5703125" style="96" customWidth="1"/>
    <col min="4100" max="4100" width="14.5703125" style="96" customWidth="1"/>
    <col min="4101" max="4101" width="16.28515625" style="96" customWidth="1"/>
    <col min="4102" max="4102" width="18.85546875" style="96" customWidth="1"/>
    <col min="4103" max="4103" width="4.140625" style="96" customWidth="1"/>
    <col min="4104" max="4104" width="6.5703125" style="96" customWidth="1"/>
    <col min="4105" max="4105" width="10.5703125" style="96" customWidth="1"/>
    <col min="4106" max="4106" width="15.7109375" style="96" customWidth="1"/>
    <col min="4107" max="4107" width="38.7109375" style="96" customWidth="1"/>
    <col min="4108" max="4108" width="1.42578125" style="96" customWidth="1"/>
    <col min="4109" max="4113" width="11.42578125" style="96"/>
    <col min="4114" max="4114" width="13.85546875" style="96" customWidth="1"/>
    <col min="4115" max="4352" width="11.42578125" style="96"/>
    <col min="4353" max="4353" width="7" style="96" customWidth="1"/>
    <col min="4354" max="4354" width="2.7109375" style="96" customWidth="1"/>
    <col min="4355" max="4355" width="3.5703125" style="96" customWidth="1"/>
    <col min="4356" max="4356" width="14.5703125" style="96" customWidth="1"/>
    <col min="4357" max="4357" width="16.28515625" style="96" customWidth="1"/>
    <col min="4358" max="4358" width="18.85546875" style="96" customWidth="1"/>
    <col min="4359" max="4359" width="4.140625" style="96" customWidth="1"/>
    <col min="4360" max="4360" width="6.5703125" style="96" customWidth="1"/>
    <col min="4361" max="4361" width="10.5703125" style="96" customWidth="1"/>
    <col min="4362" max="4362" width="15.7109375" style="96" customWidth="1"/>
    <col min="4363" max="4363" width="38.7109375" style="96" customWidth="1"/>
    <col min="4364" max="4364" width="1.42578125" style="96" customWidth="1"/>
    <col min="4365" max="4369" width="11.42578125" style="96"/>
    <col min="4370" max="4370" width="13.85546875" style="96" customWidth="1"/>
    <col min="4371" max="4608" width="11.42578125" style="96"/>
    <col min="4609" max="4609" width="7" style="96" customWidth="1"/>
    <col min="4610" max="4610" width="2.7109375" style="96" customWidth="1"/>
    <col min="4611" max="4611" width="3.5703125" style="96" customWidth="1"/>
    <col min="4612" max="4612" width="14.5703125" style="96" customWidth="1"/>
    <col min="4613" max="4613" width="16.28515625" style="96" customWidth="1"/>
    <col min="4614" max="4614" width="18.85546875" style="96" customWidth="1"/>
    <col min="4615" max="4615" width="4.140625" style="96" customWidth="1"/>
    <col min="4616" max="4616" width="6.5703125" style="96" customWidth="1"/>
    <col min="4617" max="4617" width="10.5703125" style="96" customWidth="1"/>
    <col min="4618" max="4618" width="15.7109375" style="96" customWidth="1"/>
    <col min="4619" max="4619" width="38.7109375" style="96" customWidth="1"/>
    <col min="4620" max="4620" width="1.42578125" style="96" customWidth="1"/>
    <col min="4621" max="4625" width="11.42578125" style="96"/>
    <col min="4626" max="4626" width="13.85546875" style="96" customWidth="1"/>
    <col min="4627" max="4864" width="11.42578125" style="96"/>
    <col min="4865" max="4865" width="7" style="96" customWidth="1"/>
    <col min="4866" max="4866" width="2.7109375" style="96" customWidth="1"/>
    <col min="4867" max="4867" width="3.5703125" style="96" customWidth="1"/>
    <col min="4868" max="4868" width="14.5703125" style="96" customWidth="1"/>
    <col min="4869" max="4869" width="16.28515625" style="96" customWidth="1"/>
    <col min="4870" max="4870" width="18.85546875" style="96" customWidth="1"/>
    <col min="4871" max="4871" width="4.140625" style="96" customWidth="1"/>
    <col min="4872" max="4872" width="6.5703125" style="96" customWidth="1"/>
    <col min="4873" max="4873" width="10.5703125" style="96" customWidth="1"/>
    <col min="4874" max="4874" width="15.7109375" style="96" customWidth="1"/>
    <col min="4875" max="4875" width="38.7109375" style="96" customWidth="1"/>
    <col min="4876" max="4876" width="1.42578125" style="96" customWidth="1"/>
    <col min="4877" max="4881" width="11.42578125" style="96"/>
    <col min="4882" max="4882" width="13.85546875" style="96" customWidth="1"/>
    <col min="4883" max="5120" width="11.42578125" style="96"/>
    <col min="5121" max="5121" width="7" style="96" customWidth="1"/>
    <col min="5122" max="5122" width="2.7109375" style="96" customWidth="1"/>
    <col min="5123" max="5123" width="3.5703125" style="96" customWidth="1"/>
    <col min="5124" max="5124" width="14.5703125" style="96" customWidth="1"/>
    <col min="5125" max="5125" width="16.28515625" style="96" customWidth="1"/>
    <col min="5126" max="5126" width="18.85546875" style="96" customWidth="1"/>
    <col min="5127" max="5127" width="4.140625" style="96" customWidth="1"/>
    <col min="5128" max="5128" width="6.5703125" style="96" customWidth="1"/>
    <col min="5129" max="5129" width="10.5703125" style="96" customWidth="1"/>
    <col min="5130" max="5130" width="15.7109375" style="96" customWidth="1"/>
    <col min="5131" max="5131" width="38.7109375" style="96" customWidth="1"/>
    <col min="5132" max="5132" width="1.42578125" style="96" customWidth="1"/>
    <col min="5133" max="5137" width="11.42578125" style="96"/>
    <col min="5138" max="5138" width="13.85546875" style="96" customWidth="1"/>
    <col min="5139" max="5376" width="11.42578125" style="96"/>
    <col min="5377" max="5377" width="7" style="96" customWidth="1"/>
    <col min="5378" max="5378" width="2.7109375" style="96" customWidth="1"/>
    <col min="5379" max="5379" width="3.5703125" style="96" customWidth="1"/>
    <col min="5380" max="5380" width="14.5703125" style="96" customWidth="1"/>
    <col min="5381" max="5381" width="16.28515625" style="96" customWidth="1"/>
    <col min="5382" max="5382" width="18.85546875" style="96" customWidth="1"/>
    <col min="5383" max="5383" width="4.140625" style="96" customWidth="1"/>
    <col min="5384" max="5384" width="6.5703125" style="96" customWidth="1"/>
    <col min="5385" max="5385" width="10.5703125" style="96" customWidth="1"/>
    <col min="5386" max="5386" width="15.7109375" style="96" customWidth="1"/>
    <col min="5387" max="5387" width="38.7109375" style="96" customWidth="1"/>
    <col min="5388" max="5388" width="1.42578125" style="96" customWidth="1"/>
    <col min="5389" max="5393" width="11.42578125" style="96"/>
    <col min="5394" max="5394" width="13.85546875" style="96" customWidth="1"/>
    <col min="5395" max="5632" width="11.42578125" style="96"/>
    <col min="5633" max="5633" width="7" style="96" customWidth="1"/>
    <col min="5634" max="5634" width="2.7109375" style="96" customWidth="1"/>
    <col min="5635" max="5635" width="3.5703125" style="96" customWidth="1"/>
    <col min="5636" max="5636" width="14.5703125" style="96" customWidth="1"/>
    <col min="5637" max="5637" width="16.28515625" style="96" customWidth="1"/>
    <col min="5638" max="5638" width="18.85546875" style="96" customWidth="1"/>
    <col min="5639" max="5639" width="4.140625" style="96" customWidth="1"/>
    <col min="5640" max="5640" width="6.5703125" style="96" customWidth="1"/>
    <col min="5641" max="5641" width="10.5703125" style="96" customWidth="1"/>
    <col min="5642" max="5642" width="15.7109375" style="96" customWidth="1"/>
    <col min="5643" max="5643" width="38.7109375" style="96" customWidth="1"/>
    <col min="5644" max="5644" width="1.42578125" style="96" customWidth="1"/>
    <col min="5645" max="5649" width="11.42578125" style="96"/>
    <col min="5650" max="5650" width="13.85546875" style="96" customWidth="1"/>
    <col min="5651" max="5888" width="11.42578125" style="96"/>
    <col min="5889" max="5889" width="7" style="96" customWidth="1"/>
    <col min="5890" max="5890" width="2.7109375" style="96" customWidth="1"/>
    <col min="5891" max="5891" width="3.5703125" style="96" customWidth="1"/>
    <col min="5892" max="5892" width="14.5703125" style="96" customWidth="1"/>
    <col min="5893" max="5893" width="16.28515625" style="96" customWidth="1"/>
    <col min="5894" max="5894" width="18.85546875" style="96" customWidth="1"/>
    <col min="5895" max="5895" width="4.140625" style="96" customWidth="1"/>
    <col min="5896" max="5896" width="6.5703125" style="96" customWidth="1"/>
    <col min="5897" max="5897" width="10.5703125" style="96" customWidth="1"/>
    <col min="5898" max="5898" width="15.7109375" style="96" customWidth="1"/>
    <col min="5899" max="5899" width="38.7109375" style="96" customWidth="1"/>
    <col min="5900" max="5900" width="1.42578125" style="96" customWidth="1"/>
    <col min="5901" max="5905" width="11.42578125" style="96"/>
    <col min="5906" max="5906" width="13.85546875" style="96" customWidth="1"/>
    <col min="5907" max="6144" width="11.42578125" style="96"/>
    <col min="6145" max="6145" width="7" style="96" customWidth="1"/>
    <col min="6146" max="6146" width="2.7109375" style="96" customWidth="1"/>
    <col min="6147" max="6147" width="3.5703125" style="96" customWidth="1"/>
    <col min="6148" max="6148" width="14.5703125" style="96" customWidth="1"/>
    <col min="6149" max="6149" width="16.28515625" style="96" customWidth="1"/>
    <col min="6150" max="6150" width="18.85546875" style="96" customWidth="1"/>
    <col min="6151" max="6151" width="4.140625" style="96" customWidth="1"/>
    <col min="6152" max="6152" width="6.5703125" style="96" customWidth="1"/>
    <col min="6153" max="6153" width="10.5703125" style="96" customWidth="1"/>
    <col min="6154" max="6154" width="15.7109375" style="96" customWidth="1"/>
    <col min="6155" max="6155" width="38.7109375" style="96" customWidth="1"/>
    <col min="6156" max="6156" width="1.42578125" style="96" customWidth="1"/>
    <col min="6157" max="6161" width="11.42578125" style="96"/>
    <col min="6162" max="6162" width="13.85546875" style="96" customWidth="1"/>
    <col min="6163" max="6400" width="11.42578125" style="96"/>
    <col min="6401" max="6401" width="7" style="96" customWidth="1"/>
    <col min="6402" max="6402" width="2.7109375" style="96" customWidth="1"/>
    <col min="6403" max="6403" width="3.5703125" style="96" customWidth="1"/>
    <col min="6404" max="6404" width="14.5703125" style="96" customWidth="1"/>
    <col min="6405" max="6405" width="16.28515625" style="96" customWidth="1"/>
    <col min="6406" max="6406" width="18.85546875" style="96" customWidth="1"/>
    <col min="6407" max="6407" width="4.140625" style="96" customWidth="1"/>
    <col min="6408" max="6408" width="6.5703125" style="96" customWidth="1"/>
    <col min="6409" max="6409" width="10.5703125" style="96" customWidth="1"/>
    <col min="6410" max="6410" width="15.7109375" style="96" customWidth="1"/>
    <col min="6411" max="6411" width="38.7109375" style="96" customWidth="1"/>
    <col min="6412" max="6412" width="1.42578125" style="96" customWidth="1"/>
    <col min="6413" max="6417" width="11.42578125" style="96"/>
    <col min="6418" max="6418" width="13.85546875" style="96" customWidth="1"/>
    <col min="6419" max="6656" width="11.42578125" style="96"/>
    <col min="6657" max="6657" width="7" style="96" customWidth="1"/>
    <col min="6658" max="6658" width="2.7109375" style="96" customWidth="1"/>
    <col min="6659" max="6659" width="3.5703125" style="96" customWidth="1"/>
    <col min="6660" max="6660" width="14.5703125" style="96" customWidth="1"/>
    <col min="6661" max="6661" width="16.28515625" style="96" customWidth="1"/>
    <col min="6662" max="6662" width="18.85546875" style="96" customWidth="1"/>
    <col min="6663" max="6663" width="4.140625" style="96" customWidth="1"/>
    <col min="6664" max="6664" width="6.5703125" style="96" customWidth="1"/>
    <col min="6665" max="6665" width="10.5703125" style="96" customWidth="1"/>
    <col min="6666" max="6666" width="15.7109375" style="96" customWidth="1"/>
    <col min="6667" max="6667" width="38.7109375" style="96" customWidth="1"/>
    <col min="6668" max="6668" width="1.42578125" style="96" customWidth="1"/>
    <col min="6669" max="6673" width="11.42578125" style="96"/>
    <col min="6674" max="6674" width="13.85546875" style="96" customWidth="1"/>
    <col min="6675" max="6912" width="11.42578125" style="96"/>
    <col min="6913" max="6913" width="7" style="96" customWidth="1"/>
    <col min="6914" max="6914" width="2.7109375" style="96" customWidth="1"/>
    <col min="6915" max="6915" width="3.5703125" style="96" customWidth="1"/>
    <col min="6916" max="6916" width="14.5703125" style="96" customWidth="1"/>
    <col min="6917" max="6917" width="16.28515625" style="96" customWidth="1"/>
    <col min="6918" max="6918" width="18.85546875" style="96" customWidth="1"/>
    <col min="6919" max="6919" width="4.140625" style="96" customWidth="1"/>
    <col min="6920" max="6920" width="6.5703125" style="96" customWidth="1"/>
    <col min="6921" max="6921" width="10.5703125" style="96" customWidth="1"/>
    <col min="6922" max="6922" width="15.7109375" style="96" customWidth="1"/>
    <col min="6923" max="6923" width="38.7109375" style="96" customWidth="1"/>
    <col min="6924" max="6924" width="1.42578125" style="96" customWidth="1"/>
    <col min="6925" max="6929" width="11.42578125" style="96"/>
    <col min="6930" max="6930" width="13.85546875" style="96" customWidth="1"/>
    <col min="6931" max="7168" width="11.42578125" style="96"/>
    <col min="7169" max="7169" width="7" style="96" customWidth="1"/>
    <col min="7170" max="7170" width="2.7109375" style="96" customWidth="1"/>
    <col min="7171" max="7171" width="3.5703125" style="96" customWidth="1"/>
    <col min="7172" max="7172" width="14.5703125" style="96" customWidth="1"/>
    <col min="7173" max="7173" width="16.28515625" style="96" customWidth="1"/>
    <col min="7174" max="7174" width="18.85546875" style="96" customWidth="1"/>
    <col min="7175" max="7175" width="4.140625" style="96" customWidth="1"/>
    <col min="7176" max="7176" width="6.5703125" style="96" customWidth="1"/>
    <col min="7177" max="7177" width="10.5703125" style="96" customWidth="1"/>
    <col min="7178" max="7178" width="15.7109375" style="96" customWidth="1"/>
    <col min="7179" max="7179" width="38.7109375" style="96" customWidth="1"/>
    <col min="7180" max="7180" width="1.42578125" style="96" customWidth="1"/>
    <col min="7181" max="7185" width="11.42578125" style="96"/>
    <col min="7186" max="7186" width="13.85546875" style="96" customWidth="1"/>
    <col min="7187" max="7424" width="11.42578125" style="96"/>
    <col min="7425" max="7425" width="7" style="96" customWidth="1"/>
    <col min="7426" max="7426" width="2.7109375" style="96" customWidth="1"/>
    <col min="7427" max="7427" width="3.5703125" style="96" customWidth="1"/>
    <col min="7428" max="7428" width="14.5703125" style="96" customWidth="1"/>
    <col min="7429" max="7429" width="16.28515625" style="96" customWidth="1"/>
    <col min="7430" max="7430" width="18.85546875" style="96" customWidth="1"/>
    <col min="7431" max="7431" width="4.140625" style="96" customWidth="1"/>
    <col min="7432" max="7432" width="6.5703125" style="96" customWidth="1"/>
    <col min="7433" max="7433" width="10.5703125" style="96" customWidth="1"/>
    <col min="7434" max="7434" width="15.7109375" style="96" customWidth="1"/>
    <col min="7435" max="7435" width="38.7109375" style="96" customWidth="1"/>
    <col min="7436" max="7436" width="1.42578125" style="96" customWidth="1"/>
    <col min="7437" max="7441" width="11.42578125" style="96"/>
    <col min="7442" max="7442" width="13.85546875" style="96" customWidth="1"/>
    <col min="7443" max="7680" width="11.42578125" style="96"/>
    <col min="7681" max="7681" width="7" style="96" customWidth="1"/>
    <col min="7682" max="7682" width="2.7109375" style="96" customWidth="1"/>
    <col min="7683" max="7683" width="3.5703125" style="96" customWidth="1"/>
    <col min="7684" max="7684" width="14.5703125" style="96" customWidth="1"/>
    <col min="7685" max="7685" width="16.28515625" style="96" customWidth="1"/>
    <col min="7686" max="7686" width="18.85546875" style="96" customWidth="1"/>
    <col min="7687" max="7687" width="4.140625" style="96" customWidth="1"/>
    <col min="7688" max="7688" width="6.5703125" style="96" customWidth="1"/>
    <col min="7689" max="7689" width="10.5703125" style="96" customWidth="1"/>
    <col min="7690" max="7690" width="15.7109375" style="96" customWidth="1"/>
    <col min="7691" max="7691" width="38.7109375" style="96" customWidth="1"/>
    <col min="7692" max="7692" width="1.42578125" style="96" customWidth="1"/>
    <col min="7693" max="7697" width="11.42578125" style="96"/>
    <col min="7698" max="7698" width="13.85546875" style="96" customWidth="1"/>
    <col min="7699" max="7936" width="11.42578125" style="96"/>
    <col min="7937" max="7937" width="7" style="96" customWidth="1"/>
    <col min="7938" max="7938" width="2.7109375" style="96" customWidth="1"/>
    <col min="7939" max="7939" width="3.5703125" style="96" customWidth="1"/>
    <col min="7940" max="7940" width="14.5703125" style="96" customWidth="1"/>
    <col min="7941" max="7941" width="16.28515625" style="96" customWidth="1"/>
    <col min="7942" max="7942" width="18.85546875" style="96" customWidth="1"/>
    <col min="7943" max="7943" width="4.140625" style="96" customWidth="1"/>
    <col min="7944" max="7944" width="6.5703125" style="96" customWidth="1"/>
    <col min="7945" max="7945" width="10.5703125" style="96" customWidth="1"/>
    <col min="7946" max="7946" width="15.7109375" style="96" customWidth="1"/>
    <col min="7947" max="7947" width="38.7109375" style="96" customWidth="1"/>
    <col min="7948" max="7948" width="1.42578125" style="96" customWidth="1"/>
    <col min="7949" max="7953" width="11.42578125" style="96"/>
    <col min="7954" max="7954" width="13.85546875" style="96" customWidth="1"/>
    <col min="7955" max="8192" width="11.42578125" style="96"/>
    <col min="8193" max="8193" width="7" style="96" customWidth="1"/>
    <col min="8194" max="8194" width="2.7109375" style="96" customWidth="1"/>
    <col min="8195" max="8195" width="3.5703125" style="96" customWidth="1"/>
    <col min="8196" max="8196" width="14.5703125" style="96" customWidth="1"/>
    <col min="8197" max="8197" width="16.28515625" style="96" customWidth="1"/>
    <col min="8198" max="8198" width="18.85546875" style="96" customWidth="1"/>
    <col min="8199" max="8199" width="4.140625" style="96" customWidth="1"/>
    <col min="8200" max="8200" width="6.5703125" style="96" customWidth="1"/>
    <col min="8201" max="8201" width="10.5703125" style="96" customWidth="1"/>
    <col min="8202" max="8202" width="15.7109375" style="96" customWidth="1"/>
    <col min="8203" max="8203" width="38.7109375" style="96" customWidth="1"/>
    <col min="8204" max="8204" width="1.42578125" style="96" customWidth="1"/>
    <col min="8205" max="8209" width="11.42578125" style="96"/>
    <col min="8210" max="8210" width="13.85546875" style="96" customWidth="1"/>
    <col min="8211" max="8448" width="11.42578125" style="96"/>
    <col min="8449" max="8449" width="7" style="96" customWidth="1"/>
    <col min="8450" max="8450" width="2.7109375" style="96" customWidth="1"/>
    <col min="8451" max="8451" width="3.5703125" style="96" customWidth="1"/>
    <col min="8452" max="8452" width="14.5703125" style="96" customWidth="1"/>
    <col min="8453" max="8453" width="16.28515625" style="96" customWidth="1"/>
    <col min="8454" max="8454" width="18.85546875" style="96" customWidth="1"/>
    <col min="8455" max="8455" width="4.140625" style="96" customWidth="1"/>
    <col min="8456" max="8456" width="6.5703125" style="96" customWidth="1"/>
    <col min="8457" max="8457" width="10.5703125" style="96" customWidth="1"/>
    <col min="8458" max="8458" width="15.7109375" style="96" customWidth="1"/>
    <col min="8459" max="8459" width="38.7109375" style="96" customWidth="1"/>
    <col min="8460" max="8460" width="1.42578125" style="96" customWidth="1"/>
    <col min="8461" max="8465" width="11.42578125" style="96"/>
    <col min="8466" max="8466" width="13.85546875" style="96" customWidth="1"/>
    <col min="8467" max="8704" width="11.42578125" style="96"/>
    <col min="8705" max="8705" width="7" style="96" customWidth="1"/>
    <col min="8706" max="8706" width="2.7109375" style="96" customWidth="1"/>
    <col min="8707" max="8707" width="3.5703125" style="96" customWidth="1"/>
    <col min="8708" max="8708" width="14.5703125" style="96" customWidth="1"/>
    <col min="8709" max="8709" width="16.28515625" style="96" customWidth="1"/>
    <col min="8710" max="8710" width="18.85546875" style="96" customWidth="1"/>
    <col min="8711" max="8711" width="4.140625" style="96" customWidth="1"/>
    <col min="8712" max="8712" width="6.5703125" style="96" customWidth="1"/>
    <col min="8713" max="8713" width="10.5703125" style="96" customWidth="1"/>
    <col min="8714" max="8714" width="15.7109375" style="96" customWidth="1"/>
    <col min="8715" max="8715" width="38.7109375" style="96" customWidth="1"/>
    <col min="8716" max="8716" width="1.42578125" style="96" customWidth="1"/>
    <col min="8717" max="8721" width="11.42578125" style="96"/>
    <col min="8722" max="8722" width="13.85546875" style="96" customWidth="1"/>
    <col min="8723" max="8960" width="11.42578125" style="96"/>
    <col min="8961" max="8961" width="7" style="96" customWidth="1"/>
    <col min="8962" max="8962" width="2.7109375" style="96" customWidth="1"/>
    <col min="8963" max="8963" width="3.5703125" style="96" customWidth="1"/>
    <col min="8964" max="8964" width="14.5703125" style="96" customWidth="1"/>
    <col min="8965" max="8965" width="16.28515625" style="96" customWidth="1"/>
    <col min="8966" max="8966" width="18.85546875" style="96" customWidth="1"/>
    <col min="8967" max="8967" width="4.140625" style="96" customWidth="1"/>
    <col min="8968" max="8968" width="6.5703125" style="96" customWidth="1"/>
    <col min="8969" max="8969" width="10.5703125" style="96" customWidth="1"/>
    <col min="8970" max="8970" width="15.7109375" style="96" customWidth="1"/>
    <col min="8971" max="8971" width="38.7109375" style="96" customWidth="1"/>
    <col min="8972" max="8972" width="1.42578125" style="96" customWidth="1"/>
    <col min="8973" max="8977" width="11.42578125" style="96"/>
    <col min="8978" max="8978" width="13.85546875" style="96" customWidth="1"/>
    <col min="8979" max="9216" width="11.42578125" style="96"/>
    <col min="9217" max="9217" width="7" style="96" customWidth="1"/>
    <col min="9218" max="9218" width="2.7109375" style="96" customWidth="1"/>
    <col min="9219" max="9219" width="3.5703125" style="96" customWidth="1"/>
    <col min="9220" max="9220" width="14.5703125" style="96" customWidth="1"/>
    <col min="9221" max="9221" width="16.28515625" style="96" customWidth="1"/>
    <col min="9222" max="9222" width="18.85546875" style="96" customWidth="1"/>
    <col min="9223" max="9223" width="4.140625" style="96" customWidth="1"/>
    <col min="9224" max="9224" width="6.5703125" style="96" customWidth="1"/>
    <col min="9225" max="9225" width="10.5703125" style="96" customWidth="1"/>
    <col min="9226" max="9226" width="15.7109375" style="96" customWidth="1"/>
    <col min="9227" max="9227" width="38.7109375" style="96" customWidth="1"/>
    <col min="9228" max="9228" width="1.42578125" style="96" customWidth="1"/>
    <col min="9229" max="9233" width="11.42578125" style="96"/>
    <col min="9234" max="9234" width="13.85546875" style="96" customWidth="1"/>
    <col min="9235" max="9472" width="11.42578125" style="96"/>
    <col min="9473" max="9473" width="7" style="96" customWidth="1"/>
    <col min="9474" max="9474" width="2.7109375" style="96" customWidth="1"/>
    <col min="9475" max="9475" width="3.5703125" style="96" customWidth="1"/>
    <col min="9476" max="9476" width="14.5703125" style="96" customWidth="1"/>
    <col min="9477" max="9477" width="16.28515625" style="96" customWidth="1"/>
    <col min="9478" max="9478" width="18.85546875" style="96" customWidth="1"/>
    <col min="9479" max="9479" width="4.140625" style="96" customWidth="1"/>
    <col min="9480" max="9480" width="6.5703125" style="96" customWidth="1"/>
    <col min="9481" max="9481" width="10.5703125" style="96" customWidth="1"/>
    <col min="9482" max="9482" width="15.7109375" style="96" customWidth="1"/>
    <col min="9483" max="9483" width="38.7109375" style="96" customWidth="1"/>
    <col min="9484" max="9484" width="1.42578125" style="96" customWidth="1"/>
    <col min="9485" max="9489" width="11.42578125" style="96"/>
    <col min="9490" max="9490" width="13.85546875" style="96" customWidth="1"/>
    <col min="9491" max="9728" width="11.42578125" style="96"/>
    <col min="9729" max="9729" width="7" style="96" customWidth="1"/>
    <col min="9730" max="9730" width="2.7109375" style="96" customWidth="1"/>
    <col min="9731" max="9731" width="3.5703125" style="96" customWidth="1"/>
    <col min="9732" max="9732" width="14.5703125" style="96" customWidth="1"/>
    <col min="9733" max="9733" width="16.28515625" style="96" customWidth="1"/>
    <col min="9734" max="9734" width="18.85546875" style="96" customWidth="1"/>
    <col min="9735" max="9735" width="4.140625" style="96" customWidth="1"/>
    <col min="9736" max="9736" width="6.5703125" style="96" customWidth="1"/>
    <col min="9737" max="9737" width="10.5703125" style="96" customWidth="1"/>
    <col min="9738" max="9738" width="15.7109375" style="96" customWidth="1"/>
    <col min="9739" max="9739" width="38.7109375" style="96" customWidth="1"/>
    <col min="9740" max="9740" width="1.42578125" style="96" customWidth="1"/>
    <col min="9741" max="9745" width="11.42578125" style="96"/>
    <col min="9746" max="9746" width="13.85546875" style="96" customWidth="1"/>
    <col min="9747" max="9984" width="11.42578125" style="96"/>
    <col min="9985" max="9985" width="7" style="96" customWidth="1"/>
    <col min="9986" max="9986" width="2.7109375" style="96" customWidth="1"/>
    <col min="9987" max="9987" width="3.5703125" style="96" customWidth="1"/>
    <col min="9988" max="9988" width="14.5703125" style="96" customWidth="1"/>
    <col min="9989" max="9989" width="16.28515625" style="96" customWidth="1"/>
    <col min="9990" max="9990" width="18.85546875" style="96" customWidth="1"/>
    <col min="9991" max="9991" width="4.140625" style="96" customWidth="1"/>
    <col min="9992" max="9992" width="6.5703125" style="96" customWidth="1"/>
    <col min="9993" max="9993" width="10.5703125" style="96" customWidth="1"/>
    <col min="9994" max="9994" width="15.7109375" style="96" customWidth="1"/>
    <col min="9995" max="9995" width="38.7109375" style="96" customWidth="1"/>
    <col min="9996" max="9996" width="1.42578125" style="96" customWidth="1"/>
    <col min="9997" max="10001" width="11.42578125" style="96"/>
    <col min="10002" max="10002" width="13.85546875" style="96" customWidth="1"/>
    <col min="10003" max="10240" width="11.42578125" style="96"/>
    <col min="10241" max="10241" width="7" style="96" customWidth="1"/>
    <col min="10242" max="10242" width="2.7109375" style="96" customWidth="1"/>
    <col min="10243" max="10243" width="3.5703125" style="96" customWidth="1"/>
    <col min="10244" max="10244" width="14.5703125" style="96" customWidth="1"/>
    <col min="10245" max="10245" width="16.28515625" style="96" customWidth="1"/>
    <col min="10246" max="10246" width="18.85546875" style="96" customWidth="1"/>
    <col min="10247" max="10247" width="4.140625" style="96" customWidth="1"/>
    <col min="10248" max="10248" width="6.5703125" style="96" customWidth="1"/>
    <col min="10249" max="10249" width="10.5703125" style="96" customWidth="1"/>
    <col min="10250" max="10250" width="15.7109375" style="96" customWidth="1"/>
    <col min="10251" max="10251" width="38.7109375" style="96" customWidth="1"/>
    <col min="10252" max="10252" width="1.42578125" style="96" customWidth="1"/>
    <col min="10253" max="10257" width="11.42578125" style="96"/>
    <col min="10258" max="10258" width="13.85546875" style="96" customWidth="1"/>
    <col min="10259" max="10496" width="11.42578125" style="96"/>
    <col min="10497" max="10497" width="7" style="96" customWidth="1"/>
    <col min="10498" max="10498" width="2.7109375" style="96" customWidth="1"/>
    <col min="10499" max="10499" width="3.5703125" style="96" customWidth="1"/>
    <col min="10500" max="10500" width="14.5703125" style="96" customWidth="1"/>
    <col min="10501" max="10501" width="16.28515625" style="96" customWidth="1"/>
    <col min="10502" max="10502" width="18.85546875" style="96" customWidth="1"/>
    <col min="10503" max="10503" width="4.140625" style="96" customWidth="1"/>
    <col min="10504" max="10504" width="6.5703125" style="96" customWidth="1"/>
    <col min="10505" max="10505" width="10.5703125" style="96" customWidth="1"/>
    <col min="10506" max="10506" width="15.7109375" style="96" customWidth="1"/>
    <col min="10507" max="10507" width="38.7109375" style="96" customWidth="1"/>
    <col min="10508" max="10508" width="1.42578125" style="96" customWidth="1"/>
    <col min="10509" max="10513" width="11.42578125" style="96"/>
    <col min="10514" max="10514" width="13.85546875" style="96" customWidth="1"/>
    <col min="10515" max="10752" width="11.42578125" style="96"/>
    <col min="10753" max="10753" width="7" style="96" customWidth="1"/>
    <col min="10754" max="10754" width="2.7109375" style="96" customWidth="1"/>
    <col min="10755" max="10755" width="3.5703125" style="96" customWidth="1"/>
    <col min="10756" max="10756" width="14.5703125" style="96" customWidth="1"/>
    <col min="10757" max="10757" width="16.28515625" style="96" customWidth="1"/>
    <col min="10758" max="10758" width="18.85546875" style="96" customWidth="1"/>
    <col min="10759" max="10759" width="4.140625" style="96" customWidth="1"/>
    <col min="10760" max="10760" width="6.5703125" style="96" customWidth="1"/>
    <col min="10761" max="10761" width="10.5703125" style="96" customWidth="1"/>
    <col min="10762" max="10762" width="15.7109375" style="96" customWidth="1"/>
    <col min="10763" max="10763" width="38.7109375" style="96" customWidth="1"/>
    <col min="10764" max="10764" width="1.42578125" style="96" customWidth="1"/>
    <col min="10765" max="10769" width="11.42578125" style="96"/>
    <col min="10770" max="10770" width="13.85546875" style="96" customWidth="1"/>
    <col min="10771" max="11008" width="11.42578125" style="96"/>
    <col min="11009" max="11009" width="7" style="96" customWidth="1"/>
    <col min="11010" max="11010" width="2.7109375" style="96" customWidth="1"/>
    <col min="11011" max="11011" width="3.5703125" style="96" customWidth="1"/>
    <col min="11012" max="11012" width="14.5703125" style="96" customWidth="1"/>
    <col min="11013" max="11013" width="16.28515625" style="96" customWidth="1"/>
    <col min="11014" max="11014" width="18.85546875" style="96" customWidth="1"/>
    <col min="11015" max="11015" width="4.140625" style="96" customWidth="1"/>
    <col min="11016" max="11016" width="6.5703125" style="96" customWidth="1"/>
    <col min="11017" max="11017" width="10.5703125" style="96" customWidth="1"/>
    <col min="11018" max="11018" width="15.7109375" style="96" customWidth="1"/>
    <col min="11019" max="11019" width="38.7109375" style="96" customWidth="1"/>
    <col min="11020" max="11020" width="1.42578125" style="96" customWidth="1"/>
    <col min="11021" max="11025" width="11.42578125" style="96"/>
    <col min="11026" max="11026" width="13.85546875" style="96" customWidth="1"/>
    <col min="11027" max="11264" width="11.42578125" style="96"/>
    <col min="11265" max="11265" width="7" style="96" customWidth="1"/>
    <col min="11266" max="11266" width="2.7109375" style="96" customWidth="1"/>
    <col min="11267" max="11267" width="3.5703125" style="96" customWidth="1"/>
    <col min="11268" max="11268" width="14.5703125" style="96" customWidth="1"/>
    <col min="11269" max="11269" width="16.28515625" style="96" customWidth="1"/>
    <col min="11270" max="11270" width="18.85546875" style="96" customWidth="1"/>
    <col min="11271" max="11271" width="4.140625" style="96" customWidth="1"/>
    <col min="11272" max="11272" width="6.5703125" style="96" customWidth="1"/>
    <col min="11273" max="11273" width="10.5703125" style="96" customWidth="1"/>
    <col min="11274" max="11274" width="15.7109375" style="96" customWidth="1"/>
    <col min="11275" max="11275" width="38.7109375" style="96" customWidth="1"/>
    <col min="11276" max="11276" width="1.42578125" style="96" customWidth="1"/>
    <col min="11277" max="11281" width="11.42578125" style="96"/>
    <col min="11282" max="11282" width="13.85546875" style="96" customWidth="1"/>
    <col min="11283" max="11520" width="11.42578125" style="96"/>
    <col min="11521" max="11521" width="7" style="96" customWidth="1"/>
    <col min="11522" max="11522" width="2.7109375" style="96" customWidth="1"/>
    <col min="11523" max="11523" width="3.5703125" style="96" customWidth="1"/>
    <col min="11524" max="11524" width="14.5703125" style="96" customWidth="1"/>
    <col min="11525" max="11525" width="16.28515625" style="96" customWidth="1"/>
    <col min="11526" max="11526" width="18.85546875" style="96" customWidth="1"/>
    <col min="11527" max="11527" width="4.140625" style="96" customWidth="1"/>
    <col min="11528" max="11528" width="6.5703125" style="96" customWidth="1"/>
    <col min="11529" max="11529" width="10.5703125" style="96" customWidth="1"/>
    <col min="11530" max="11530" width="15.7109375" style="96" customWidth="1"/>
    <col min="11531" max="11531" width="38.7109375" style="96" customWidth="1"/>
    <col min="11532" max="11532" width="1.42578125" style="96" customWidth="1"/>
    <col min="11533" max="11537" width="11.42578125" style="96"/>
    <col min="11538" max="11538" width="13.85546875" style="96" customWidth="1"/>
    <col min="11539" max="11776" width="11.42578125" style="96"/>
    <col min="11777" max="11777" width="7" style="96" customWidth="1"/>
    <col min="11778" max="11778" width="2.7109375" style="96" customWidth="1"/>
    <col min="11779" max="11779" width="3.5703125" style="96" customWidth="1"/>
    <col min="11780" max="11780" width="14.5703125" style="96" customWidth="1"/>
    <col min="11781" max="11781" width="16.28515625" style="96" customWidth="1"/>
    <col min="11782" max="11782" width="18.85546875" style="96" customWidth="1"/>
    <col min="11783" max="11783" width="4.140625" style="96" customWidth="1"/>
    <col min="11784" max="11784" width="6.5703125" style="96" customWidth="1"/>
    <col min="11785" max="11785" width="10.5703125" style="96" customWidth="1"/>
    <col min="11786" max="11786" width="15.7109375" style="96" customWidth="1"/>
    <col min="11787" max="11787" width="38.7109375" style="96" customWidth="1"/>
    <col min="11788" max="11788" width="1.42578125" style="96" customWidth="1"/>
    <col min="11789" max="11793" width="11.42578125" style="96"/>
    <col min="11794" max="11794" width="13.85546875" style="96" customWidth="1"/>
    <col min="11795" max="12032" width="11.42578125" style="96"/>
    <col min="12033" max="12033" width="7" style="96" customWidth="1"/>
    <col min="12034" max="12034" width="2.7109375" style="96" customWidth="1"/>
    <col min="12035" max="12035" width="3.5703125" style="96" customWidth="1"/>
    <col min="12036" max="12036" width="14.5703125" style="96" customWidth="1"/>
    <col min="12037" max="12037" width="16.28515625" style="96" customWidth="1"/>
    <col min="12038" max="12038" width="18.85546875" style="96" customWidth="1"/>
    <col min="12039" max="12039" width="4.140625" style="96" customWidth="1"/>
    <col min="12040" max="12040" width="6.5703125" style="96" customWidth="1"/>
    <col min="12041" max="12041" width="10.5703125" style="96" customWidth="1"/>
    <col min="12042" max="12042" width="15.7109375" style="96" customWidth="1"/>
    <col min="12043" max="12043" width="38.7109375" style="96" customWidth="1"/>
    <col min="12044" max="12044" width="1.42578125" style="96" customWidth="1"/>
    <col min="12045" max="12049" width="11.42578125" style="96"/>
    <col min="12050" max="12050" width="13.85546875" style="96" customWidth="1"/>
    <col min="12051" max="12288" width="11.42578125" style="96"/>
    <col min="12289" max="12289" width="7" style="96" customWidth="1"/>
    <col min="12290" max="12290" width="2.7109375" style="96" customWidth="1"/>
    <col min="12291" max="12291" width="3.5703125" style="96" customWidth="1"/>
    <col min="12292" max="12292" width="14.5703125" style="96" customWidth="1"/>
    <col min="12293" max="12293" width="16.28515625" style="96" customWidth="1"/>
    <col min="12294" max="12294" width="18.85546875" style="96" customWidth="1"/>
    <col min="12295" max="12295" width="4.140625" style="96" customWidth="1"/>
    <col min="12296" max="12296" width="6.5703125" style="96" customWidth="1"/>
    <col min="12297" max="12297" width="10.5703125" style="96" customWidth="1"/>
    <col min="12298" max="12298" width="15.7109375" style="96" customWidth="1"/>
    <col min="12299" max="12299" width="38.7109375" style="96" customWidth="1"/>
    <col min="12300" max="12300" width="1.42578125" style="96" customWidth="1"/>
    <col min="12301" max="12305" width="11.42578125" style="96"/>
    <col min="12306" max="12306" width="13.85546875" style="96" customWidth="1"/>
    <col min="12307" max="12544" width="11.42578125" style="96"/>
    <col min="12545" max="12545" width="7" style="96" customWidth="1"/>
    <col min="12546" max="12546" width="2.7109375" style="96" customWidth="1"/>
    <col min="12547" max="12547" width="3.5703125" style="96" customWidth="1"/>
    <col min="12548" max="12548" width="14.5703125" style="96" customWidth="1"/>
    <col min="12549" max="12549" width="16.28515625" style="96" customWidth="1"/>
    <col min="12550" max="12550" width="18.85546875" style="96" customWidth="1"/>
    <col min="12551" max="12551" width="4.140625" style="96" customWidth="1"/>
    <col min="12552" max="12552" width="6.5703125" style="96" customWidth="1"/>
    <col min="12553" max="12553" width="10.5703125" style="96" customWidth="1"/>
    <col min="12554" max="12554" width="15.7109375" style="96" customWidth="1"/>
    <col min="12555" max="12555" width="38.7109375" style="96" customWidth="1"/>
    <col min="12556" max="12556" width="1.42578125" style="96" customWidth="1"/>
    <col min="12557" max="12561" width="11.42578125" style="96"/>
    <col min="12562" max="12562" width="13.85546875" style="96" customWidth="1"/>
    <col min="12563" max="12800" width="11.42578125" style="96"/>
    <col min="12801" max="12801" width="7" style="96" customWidth="1"/>
    <col min="12802" max="12802" width="2.7109375" style="96" customWidth="1"/>
    <col min="12803" max="12803" width="3.5703125" style="96" customWidth="1"/>
    <col min="12804" max="12804" width="14.5703125" style="96" customWidth="1"/>
    <col min="12805" max="12805" width="16.28515625" style="96" customWidth="1"/>
    <col min="12806" max="12806" width="18.85546875" style="96" customWidth="1"/>
    <col min="12807" max="12807" width="4.140625" style="96" customWidth="1"/>
    <col min="12808" max="12808" width="6.5703125" style="96" customWidth="1"/>
    <col min="12809" max="12809" width="10.5703125" style="96" customWidth="1"/>
    <col min="12810" max="12810" width="15.7109375" style="96" customWidth="1"/>
    <col min="12811" max="12811" width="38.7109375" style="96" customWidth="1"/>
    <col min="12812" max="12812" width="1.42578125" style="96" customWidth="1"/>
    <col min="12813" max="12817" width="11.42578125" style="96"/>
    <col min="12818" max="12818" width="13.85546875" style="96" customWidth="1"/>
    <col min="12819" max="13056" width="11.42578125" style="96"/>
    <col min="13057" max="13057" width="7" style="96" customWidth="1"/>
    <col min="13058" max="13058" width="2.7109375" style="96" customWidth="1"/>
    <col min="13059" max="13059" width="3.5703125" style="96" customWidth="1"/>
    <col min="13060" max="13060" width="14.5703125" style="96" customWidth="1"/>
    <col min="13061" max="13061" width="16.28515625" style="96" customWidth="1"/>
    <col min="13062" max="13062" width="18.85546875" style="96" customWidth="1"/>
    <col min="13063" max="13063" width="4.140625" style="96" customWidth="1"/>
    <col min="13064" max="13064" width="6.5703125" style="96" customWidth="1"/>
    <col min="13065" max="13065" width="10.5703125" style="96" customWidth="1"/>
    <col min="13066" max="13066" width="15.7109375" style="96" customWidth="1"/>
    <col min="13067" max="13067" width="38.7109375" style="96" customWidth="1"/>
    <col min="13068" max="13068" width="1.42578125" style="96" customWidth="1"/>
    <col min="13069" max="13073" width="11.42578125" style="96"/>
    <col min="13074" max="13074" width="13.85546875" style="96" customWidth="1"/>
    <col min="13075" max="13312" width="11.42578125" style="96"/>
    <col min="13313" max="13313" width="7" style="96" customWidth="1"/>
    <col min="13314" max="13314" width="2.7109375" style="96" customWidth="1"/>
    <col min="13315" max="13315" width="3.5703125" style="96" customWidth="1"/>
    <col min="13316" max="13316" width="14.5703125" style="96" customWidth="1"/>
    <col min="13317" max="13317" width="16.28515625" style="96" customWidth="1"/>
    <col min="13318" max="13318" width="18.85546875" style="96" customWidth="1"/>
    <col min="13319" max="13319" width="4.140625" style="96" customWidth="1"/>
    <col min="13320" max="13320" width="6.5703125" style="96" customWidth="1"/>
    <col min="13321" max="13321" width="10.5703125" style="96" customWidth="1"/>
    <col min="13322" max="13322" width="15.7109375" style="96" customWidth="1"/>
    <col min="13323" max="13323" width="38.7109375" style="96" customWidth="1"/>
    <col min="13324" max="13324" width="1.42578125" style="96" customWidth="1"/>
    <col min="13325" max="13329" width="11.42578125" style="96"/>
    <col min="13330" max="13330" width="13.85546875" style="96" customWidth="1"/>
    <col min="13331" max="13568" width="11.42578125" style="96"/>
    <col min="13569" max="13569" width="7" style="96" customWidth="1"/>
    <col min="13570" max="13570" width="2.7109375" style="96" customWidth="1"/>
    <col min="13571" max="13571" width="3.5703125" style="96" customWidth="1"/>
    <col min="13572" max="13572" width="14.5703125" style="96" customWidth="1"/>
    <col min="13573" max="13573" width="16.28515625" style="96" customWidth="1"/>
    <col min="13574" max="13574" width="18.85546875" style="96" customWidth="1"/>
    <col min="13575" max="13575" width="4.140625" style="96" customWidth="1"/>
    <col min="13576" max="13576" width="6.5703125" style="96" customWidth="1"/>
    <col min="13577" max="13577" width="10.5703125" style="96" customWidth="1"/>
    <col min="13578" max="13578" width="15.7109375" style="96" customWidth="1"/>
    <col min="13579" max="13579" width="38.7109375" style="96" customWidth="1"/>
    <col min="13580" max="13580" width="1.42578125" style="96" customWidth="1"/>
    <col min="13581" max="13585" width="11.42578125" style="96"/>
    <col min="13586" max="13586" width="13.85546875" style="96" customWidth="1"/>
    <col min="13587" max="13824" width="11.42578125" style="96"/>
    <col min="13825" max="13825" width="7" style="96" customWidth="1"/>
    <col min="13826" max="13826" width="2.7109375" style="96" customWidth="1"/>
    <col min="13827" max="13827" width="3.5703125" style="96" customWidth="1"/>
    <col min="13828" max="13828" width="14.5703125" style="96" customWidth="1"/>
    <col min="13829" max="13829" width="16.28515625" style="96" customWidth="1"/>
    <col min="13830" max="13830" width="18.85546875" style="96" customWidth="1"/>
    <col min="13831" max="13831" width="4.140625" style="96" customWidth="1"/>
    <col min="13832" max="13832" width="6.5703125" style="96" customWidth="1"/>
    <col min="13833" max="13833" width="10.5703125" style="96" customWidth="1"/>
    <col min="13834" max="13834" width="15.7109375" style="96" customWidth="1"/>
    <col min="13835" max="13835" width="38.7109375" style="96" customWidth="1"/>
    <col min="13836" max="13836" width="1.42578125" style="96" customWidth="1"/>
    <col min="13837" max="13841" width="11.42578125" style="96"/>
    <col min="13842" max="13842" width="13.85546875" style="96" customWidth="1"/>
    <col min="13843" max="14080" width="11.42578125" style="96"/>
    <col min="14081" max="14081" width="7" style="96" customWidth="1"/>
    <col min="14082" max="14082" width="2.7109375" style="96" customWidth="1"/>
    <col min="14083" max="14083" width="3.5703125" style="96" customWidth="1"/>
    <col min="14084" max="14084" width="14.5703125" style="96" customWidth="1"/>
    <col min="14085" max="14085" width="16.28515625" style="96" customWidth="1"/>
    <col min="14086" max="14086" width="18.85546875" style="96" customWidth="1"/>
    <col min="14087" max="14087" width="4.140625" style="96" customWidth="1"/>
    <col min="14088" max="14088" width="6.5703125" style="96" customWidth="1"/>
    <col min="14089" max="14089" width="10.5703125" style="96" customWidth="1"/>
    <col min="14090" max="14090" width="15.7109375" style="96" customWidth="1"/>
    <col min="14091" max="14091" width="38.7109375" style="96" customWidth="1"/>
    <col min="14092" max="14092" width="1.42578125" style="96" customWidth="1"/>
    <col min="14093" max="14097" width="11.42578125" style="96"/>
    <col min="14098" max="14098" width="13.85546875" style="96" customWidth="1"/>
    <col min="14099" max="14336" width="11.42578125" style="96"/>
    <col min="14337" max="14337" width="7" style="96" customWidth="1"/>
    <col min="14338" max="14338" width="2.7109375" style="96" customWidth="1"/>
    <col min="14339" max="14339" width="3.5703125" style="96" customWidth="1"/>
    <col min="14340" max="14340" width="14.5703125" style="96" customWidth="1"/>
    <col min="14341" max="14341" width="16.28515625" style="96" customWidth="1"/>
    <col min="14342" max="14342" width="18.85546875" style="96" customWidth="1"/>
    <col min="14343" max="14343" width="4.140625" style="96" customWidth="1"/>
    <col min="14344" max="14344" width="6.5703125" style="96" customWidth="1"/>
    <col min="14345" max="14345" width="10.5703125" style="96" customWidth="1"/>
    <col min="14346" max="14346" width="15.7109375" style="96" customWidth="1"/>
    <col min="14347" max="14347" width="38.7109375" style="96" customWidth="1"/>
    <col min="14348" max="14348" width="1.42578125" style="96" customWidth="1"/>
    <col min="14349" max="14353" width="11.42578125" style="96"/>
    <col min="14354" max="14354" width="13.85546875" style="96" customWidth="1"/>
    <col min="14355" max="14592" width="11.42578125" style="96"/>
    <col min="14593" max="14593" width="7" style="96" customWidth="1"/>
    <col min="14594" max="14594" width="2.7109375" style="96" customWidth="1"/>
    <col min="14595" max="14595" width="3.5703125" style="96" customWidth="1"/>
    <col min="14596" max="14596" width="14.5703125" style="96" customWidth="1"/>
    <col min="14597" max="14597" width="16.28515625" style="96" customWidth="1"/>
    <col min="14598" max="14598" width="18.85546875" style="96" customWidth="1"/>
    <col min="14599" max="14599" width="4.140625" style="96" customWidth="1"/>
    <col min="14600" max="14600" width="6.5703125" style="96" customWidth="1"/>
    <col min="14601" max="14601" width="10.5703125" style="96" customWidth="1"/>
    <col min="14602" max="14602" width="15.7109375" style="96" customWidth="1"/>
    <col min="14603" max="14603" width="38.7109375" style="96" customWidth="1"/>
    <col min="14604" max="14604" width="1.42578125" style="96" customWidth="1"/>
    <col min="14605" max="14609" width="11.42578125" style="96"/>
    <col min="14610" max="14610" width="13.85546875" style="96" customWidth="1"/>
    <col min="14611" max="14848" width="11.42578125" style="96"/>
    <col min="14849" max="14849" width="7" style="96" customWidth="1"/>
    <col min="14850" max="14850" width="2.7109375" style="96" customWidth="1"/>
    <col min="14851" max="14851" width="3.5703125" style="96" customWidth="1"/>
    <col min="14852" max="14852" width="14.5703125" style="96" customWidth="1"/>
    <col min="14853" max="14853" width="16.28515625" style="96" customWidth="1"/>
    <col min="14854" max="14854" width="18.85546875" style="96" customWidth="1"/>
    <col min="14855" max="14855" width="4.140625" style="96" customWidth="1"/>
    <col min="14856" max="14856" width="6.5703125" style="96" customWidth="1"/>
    <col min="14857" max="14857" width="10.5703125" style="96" customWidth="1"/>
    <col min="14858" max="14858" width="15.7109375" style="96" customWidth="1"/>
    <col min="14859" max="14859" width="38.7109375" style="96" customWidth="1"/>
    <col min="14860" max="14860" width="1.42578125" style="96" customWidth="1"/>
    <col min="14861" max="14865" width="11.42578125" style="96"/>
    <col min="14866" max="14866" width="13.85546875" style="96" customWidth="1"/>
    <col min="14867" max="15104" width="11.42578125" style="96"/>
    <col min="15105" max="15105" width="7" style="96" customWidth="1"/>
    <col min="15106" max="15106" width="2.7109375" style="96" customWidth="1"/>
    <col min="15107" max="15107" width="3.5703125" style="96" customWidth="1"/>
    <col min="15108" max="15108" width="14.5703125" style="96" customWidth="1"/>
    <col min="15109" max="15109" width="16.28515625" style="96" customWidth="1"/>
    <col min="15110" max="15110" width="18.85546875" style="96" customWidth="1"/>
    <col min="15111" max="15111" width="4.140625" style="96" customWidth="1"/>
    <col min="15112" max="15112" width="6.5703125" style="96" customWidth="1"/>
    <col min="15113" max="15113" width="10.5703125" style="96" customWidth="1"/>
    <col min="15114" max="15114" width="15.7109375" style="96" customWidth="1"/>
    <col min="15115" max="15115" width="38.7109375" style="96" customWidth="1"/>
    <col min="15116" max="15116" width="1.42578125" style="96" customWidth="1"/>
    <col min="15117" max="15121" width="11.42578125" style="96"/>
    <col min="15122" max="15122" width="13.85546875" style="96" customWidth="1"/>
    <col min="15123" max="15360" width="11.42578125" style="96"/>
    <col min="15361" max="15361" width="7" style="96" customWidth="1"/>
    <col min="15362" max="15362" width="2.7109375" style="96" customWidth="1"/>
    <col min="15363" max="15363" width="3.5703125" style="96" customWidth="1"/>
    <col min="15364" max="15364" width="14.5703125" style="96" customWidth="1"/>
    <col min="15365" max="15365" width="16.28515625" style="96" customWidth="1"/>
    <col min="15366" max="15366" width="18.85546875" style="96" customWidth="1"/>
    <col min="15367" max="15367" width="4.140625" style="96" customWidth="1"/>
    <col min="15368" max="15368" width="6.5703125" style="96" customWidth="1"/>
    <col min="15369" max="15369" width="10.5703125" style="96" customWidth="1"/>
    <col min="15370" max="15370" width="15.7109375" style="96" customWidth="1"/>
    <col min="15371" max="15371" width="38.7109375" style="96" customWidth="1"/>
    <col min="15372" max="15372" width="1.42578125" style="96" customWidth="1"/>
    <col min="15373" max="15377" width="11.42578125" style="96"/>
    <col min="15378" max="15378" width="13.85546875" style="96" customWidth="1"/>
    <col min="15379" max="15616" width="11.42578125" style="96"/>
    <col min="15617" max="15617" width="7" style="96" customWidth="1"/>
    <col min="15618" max="15618" width="2.7109375" style="96" customWidth="1"/>
    <col min="15619" max="15619" width="3.5703125" style="96" customWidth="1"/>
    <col min="15620" max="15620" width="14.5703125" style="96" customWidth="1"/>
    <col min="15621" max="15621" width="16.28515625" style="96" customWidth="1"/>
    <col min="15622" max="15622" width="18.85546875" style="96" customWidth="1"/>
    <col min="15623" max="15623" width="4.140625" style="96" customWidth="1"/>
    <col min="15624" max="15624" width="6.5703125" style="96" customWidth="1"/>
    <col min="15625" max="15625" width="10.5703125" style="96" customWidth="1"/>
    <col min="15626" max="15626" width="15.7109375" style="96" customWidth="1"/>
    <col min="15627" max="15627" width="38.7109375" style="96" customWidth="1"/>
    <col min="15628" max="15628" width="1.42578125" style="96" customWidth="1"/>
    <col min="15629" max="15633" width="11.42578125" style="96"/>
    <col min="15634" max="15634" width="13.85546875" style="96" customWidth="1"/>
    <col min="15635" max="15872" width="11.42578125" style="96"/>
    <col min="15873" max="15873" width="7" style="96" customWidth="1"/>
    <col min="15874" max="15874" width="2.7109375" style="96" customWidth="1"/>
    <col min="15875" max="15875" width="3.5703125" style="96" customWidth="1"/>
    <col min="15876" max="15876" width="14.5703125" style="96" customWidth="1"/>
    <col min="15877" max="15877" width="16.28515625" style="96" customWidth="1"/>
    <col min="15878" max="15878" width="18.85546875" style="96" customWidth="1"/>
    <col min="15879" max="15879" width="4.140625" style="96" customWidth="1"/>
    <col min="15880" max="15880" width="6.5703125" style="96" customWidth="1"/>
    <col min="15881" max="15881" width="10.5703125" style="96" customWidth="1"/>
    <col min="15882" max="15882" width="15.7109375" style="96" customWidth="1"/>
    <col min="15883" max="15883" width="38.7109375" style="96" customWidth="1"/>
    <col min="15884" max="15884" width="1.42578125" style="96" customWidth="1"/>
    <col min="15885" max="15889" width="11.42578125" style="96"/>
    <col min="15890" max="15890" width="13.85546875" style="96" customWidth="1"/>
    <col min="15891" max="16128" width="11.42578125" style="96"/>
    <col min="16129" max="16129" width="7" style="96" customWidth="1"/>
    <col min="16130" max="16130" width="2.7109375" style="96" customWidth="1"/>
    <col min="16131" max="16131" width="3.5703125" style="96" customWidth="1"/>
    <col min="16132" max="16132" width="14.5703125" style="96" customWidth="1"/>
    <col min="16133" max="16133" width="16.28515625" style="96" customWidth="1"/>
    <col min="16134" max="16134" width="18.85546875" style="96" customWidth="1"/>
    <col min="16135" max="16135" width="4.140625" style="96" customWidth="1"/>
    <col min="16136" max="16136" width="6.5703125" style="96" customWidth="1"/>
    <col min="16137" max="16137" width="10.5703125" style="96" customWidth="1"/>
    <col min="16138" max="16138" width="15.7109375" style="96" customWidth="1"/>
    <col min="16139" max="16139" width="38.7109375" style="96" customWidth="1"/>
    <col min="16140" max="16140" width="1.42578125" style="96" customWidth="1"/>
    <col min="16141" max="16145" width="11.42578125" style="96"/>
    <col min="16146" max="16146" width="13.85546875" style="96" customWidth="1"/>
    <col min="16147" max="16384" width="11.42578125" style="96"/>
  </cols>
  <sheetData>
    <row r="1" spans="1:18">
      <c r="A1" s="74" t="s">
        <v>634</v>
      </c>
    </row>
    <row r="3" spans="1:18">
      <c r="A3" s="92" t="s">
        <v>657</v>
      </c>
      <c r="M3" s="517" t="s">
        <v>17</v>
      </c>
      <c r="N3" s="518"/>
      <c r="O3" s="518"/>
      <c r="P3" s="519"/>
    </row>
    <row r="4" spans="1:18">
      <c r="A4" s="92"/>
      <c r="M4" s="78"/>
      <c r="N4" s="84"/>
      <c r="O4" s="84"/>
      <c r="P4" s="85"/>
    </row>
    <row r="5" spans="1:18">
      <c r="A5" s="91" t="s">
        <v>658</v>
      </c>
      <c r="B5" s="92" t="s">
        <v>659</v>
      </c>
      <c r="M5" s="80"/>
      <c r="N5" s="8"/>
      <c r="O5" s="86" t="s">
        <v>19</v>
      </c>
      <c r="P5" s="87"/>
    </row>
    <row r="6" spans="1:18">
      <c r="A6" s="91"/>
      <c r="B6" s="92"/>
      <c r="M6" s="80"/>
      <c r="N6" s="32"/>
      <c r="O6" s="86" t="s">
        <v>21</v>
      </c>
      <c r="P6" s="87"/>
    </row>
    <row r="7" spans="1:18" ht="15.75" customHeight="1">
      <c r="A7" s="91"/>
      <c r="B7" s="92"/>
      <c r="E7" s="178" t="s">
        <v>638</v>
      </c>
      <c r="F7" s="178" t="s">
        <v>639</v>
      </c>
      <c r="M7" s="80"/>
      <c r="N7" s="33"/>
      <c r="O7" s="86" t="s">
        <v>23</v>
      </c>
      <c r="P7" s="87"/>
    </row>
    <row r="8" spans="1:18" ht="15.75" customHeight="1">
      <c r="A8" s="772" t="s">
        <v>660</v>
      </c>
      <c r="B8" s="772"/>
      <c r="C8" s="772"/>
      <c r="D8" s="772"/>
      <c r="E8" s="179">
        <v>25</v>
      </c>
      <c r="F8" s="179">
        <v>10</v>
      </c>
      <c r="M8" s="81"/>
      <c r="N8" s="88"/>
      <c r="O8" s="88"/>
      <c r="P8" s="89"/>
    </row>
    <row r="9" spans="1:18" ht="15.75" customHeight="1">
      <c r="A9" s="776" t="s">
        <v>661</v>
      </c>
      <c r="B9" s="777"/>
      <c r="C9" s="777"/>
      <c r="D9" s="778"/>
      <c r="E9" s="179">
        <v>10</v>
      </c>
      <c r="F9" s="179">
        <v>0</v>
      </c>
    </row>
    <row r="10" spans="1:18" ht="15" customHeight="1">
      <c r="A10" s="92"/>
      <c r="B10" s="92"/>
      <c r="C10" s="92"/>
      <c r="D10" s="92"/>
    </row>
    <row r="11" spans="1:18">
      <c r="A11" s="91" t="s">
        <v>662</v>
      </c>
      <c r="B11" s="92" t="s">
        <v>663</v>
      </c>
    </row>
    <row r="12" spans="1:18">
      <c r="A12" s="91"/>
      <c r="B12" s="92"/>
    </row>
    <row r="13" spans="1:18" ht="15.75">
      <c r="B13" s="779" t="s">
        <v>664</v>
      </c>
      <c r="C13" s="780"/>
      <c r="D13" s="180">
        <f>IF('2.1.c Insumos'!F72="","Preencher CIE em Dados de Insumo",'2.1.c Insumos'!F72*(IF('2.1.c Insumos'!F74="",(1-'A.IX.b. Deprec. garagem equip. '!F8/100),(1-'2.1.c Insumos'!F74/100)))/(('2.1.b Veículos'!D58*SUM('1.3 Frota Total'!C19:F25))))</f>
        <v>0</v>
      </c>
      <c r="E13" s="123"/>
      <c r="G13" s="178" t="s">
        <v>664</v>
      </c>
      <c r="H13" s="181">
        <f>8.16/100</f>
        <v>8.1600000000000006E-2</v>
      </c>
      <c r="I13" s="99"/>
      <c r="R13" s="184"/>
    </row>
    <row r="15" spans="1:18">
      <c r="A15" s="91" t="s">
        <v>665</v>
      </c>
      <c r="B15" s="92" t="s">
        <v>666</v>
      </c>
    </row>
    <row r="16" spans="1:18">
      <c r="A16" s="91"/>
      <c r="B16" s="92"/>
    </row>
    <row r="17" spans="1:18" ht="15.75">
      <c r="B17" s="509" t="s">
        <v>667</v>
      </c>
      <c r="C17" s="509"/>
      <c r="D17" s="180">
        <f>IF('2.1.c Insumos'!F75="","Preencher CIG em Dados de Insumo",'2.1.c Insumos'!F75*(IF('2.1.c Insumos'!F77="",(1-'A.IX.b. Deprec. garagem equip. '!F9/100),(1-'2.1.c Insumos'!F77/100)))/(('2.1.b Veículos'!D58*SUM('1.3 Frota Total'!C19:F25))))</f>
        <v>0</v>
      </c>
      <c r="E17" s="123"/>
      <c r="G17" s="178" t="s">
        <v>667</v>
      </c>
      <c r="H17" s="181">
        <f>2.74/100</f>
        <v>2.7400000000000001E-2</v>
      </c>
      <c r="I17" s="99"/>
    </row>
    <row r="19" spans="1:18">
      <c r="A19" s="92" t="s">
        <v>668</v>
      </c>
      <c r="B19" s="92" t="s">
        <v>669</v>
      </c>
    </row>
    <row r="20" spans="1:18">
      <c r="A20" s="92"/>
      <c r="B20" s="92"/>
    </row>
    <row r="21" spans="1:18" ht="15.75">
      <c r="A21" s="772" t="s">
        <v>670</v>
      </c>
      <c r="B21" s="772"/>
      <c r="C21" s="772"/>
      <c r="D21" s="772"/>
      <c r="E21" s="178" t="s">
        <v>638</v>
      </c>
      <c r="F21" s="178" t="s">
        <v>639</v>
      </c>
    </row>
    <row r="22" spans="1:18" ht="16.5" customHeight="1">
      <c r="A22" s="772"/>
      <c r="B22" s="772"/>
      <c r="C22" s="772"/>
      <c r="D22" s="772"/>
      <c r="E22" s="179">
        <v>5</v>
      </c>
      <c r="F22" s="179">
        <v>0</v>
      </c>
      <c r="H22" s="100"/>
    </row>
    <row r="23" spans="1:18" ht="16.5" customHeight="1">
      <c r="A23" s="177"/>
      <c r="B23" s="177"/>
      <c r="C23" s="177"/>
      <c r="D23" s="177"/>
      <c r="E23" s="177"/>
      <c r="F23" s="177"/>
      <c r="H23" s="100"/>
    </row>
    <row r="24" spans="1:18" s="177" customFormat="1" ht="16.5" customHeight="1">
      <c r="A24" s="92" t="s">
        <v>671</v>
      </c>
      <c r="B24" s="92" t="s">
        <v>672</v>
      </c>
      <c r="C24" s="96"/>
      <c r="D24" s="96"/>
      <c r="E24" s="96"/>
      <c r="F24" s="96"/>
    </row>
    <row r="25" spans="1:18" s="177" customFormat="1" ht="16.5" customHeight="1">
      <c r="A25" s="92"/>
      <c r="B25" s="92"/>
      <c r="C25" s="96"/>
      <c r="D25" s="96"/>
      <c r="E25" s="96"/>
      <c r="F25" s="96"/>
    </row>
    <row r="26" spans="1:18" ht="15.75">
      <c r="B26" s="509" t="s">
        <v>673</v>
      </c>
      <c r="C26" s="509"/>
      <c r="D26" s="180">
        <f>IF('2.1.c Insumos'!F78="","Preencher CEB em Dados de Insumo",'2.1.c Insumos'!F78*(IF('2.1.c Insumos'!F80="",(1-'A.IX.b. Deprec. garagem equip. '!F22/100),(1-'2.1.c Insumos'!F80/100)))/(('2.1.b Veículos'!D58*SUM('1.3 Frota Total'!C19:F25))))</f>
        <v>0</v>
      </c>
      <c r="G26" s="178" t="s">
        <v>673</v>
      </c>
      <c r="H26" s="181">
        <v>0.04</v>
      </c>
      <c r="I26" s="99"/>
      <c r="R26" s="184"/>
    </row>
    <row r="28" spans="1:18">
      <c r="A28" s="92" t="s">
        <v>674</v>
      </c>
      <c r="B28" s="92" t="s">
        <v>675</v>
      </c>
      <c r="R28" s="184"/>
    </row>
    <row r="29" spans="1:18">
      <c r="A29" s="92"/>
      <c r="B29" s="92"/>
    </row>
    <row r="30" spans="1:18" ht="15.75" customHeight="1">
      <c r="A30" s="773" t="s">
        <v>676</v>
      </c>
      <c r="B30" s="774"/>
      <c r="C30" s="774"/>
      <c r="D30" s="775"/>
      <c r="E30" s="178" t="s">
        <v>638</v>
      </c>
      <c r="F30" s="178" t="s">
        <v>677</v>
      </c>
    </row>
    <row r="31" spans="1:18">
      <c r="A31" s="771" t="s">
        <v>165</v>
      </c>
      <c r="B31" s="771"/>
      <c r="C31" s="771"/>
      <c r="D31" s="771"/>
      <c r="E31" s="182">
        <v>15</v>
      </c>
      <c r="F31" s="183">
        <v>0.1</v>
      </c>
    </row>
    <row r="32" spans="1:18">
      <c r="A32" s="771" t="s">
        <v>166</v>
      </c>
      <c r="B32" s="771"/>
      <c r="C32" s="771"/>
      <c r="D32" s="771"/>
      <c r="E32" s="182">
        <v>15</v>
      </c>
      <c r="F32" s="183">
        <v>0.1</v>
      </c>
    </row>
    <row r="33" spans="1:6">
      <c r="A33" s="771" t="s">
        <v>167</v>
      </c>
      <c r="B33" s="771"/>
      <c r="C33" s="771"/>
      <c r="D33" s="771"/>
      <c r="E33" s="182">
        <v>8</v>
      </c>
      <c r="F33" s="183">
        <v>0.15</v>
      </c>
    </row>
    <row r="34" spans="1:6">
      <c r="A34" s="771" t="s">
        <v>168</v>
      </c>
      <c r="B34" s="771"/>
      <c r="C34" s="771"/>
      <c r="D34" s="771"/>
      <c r="E34" s="182">
        <v>5</v>
      </c>
      <c r="F34" s="183">
        <v>0.2</v>
      </c>
    </row>
    <row r="35" spans="1:6">
      <c r="A35" s="771" t="s">
        <v>169</v>
      </c>
      <c r="B35" s="771"/>
      <c r="C35" s="771"/>
      <c r="D35" s="771"/>
      <c r="E35" s="182">
        <v>5</v>
      </c>
      <c r="F35" s="183">
        <v>0.2</v>
      </c>
    </row>
  </sheetData>
  <sheetProtection algorithmName="SHA-512" hashValue="pI6jVr9rTzEMPl0AM5LQ9tCB37/ESv3gg4yIN+urZlAIrkKF4e6IiPArPb9Du+ibvEADggM/BFWsn4WLWu8Emg==" saltValue="S8JT+9PjFnTrD/e6FB2pBQ==" spinCount="100000" sheet="1" objects="1" scenarios="1"/>
  <mergeCells count="13">
    <mergeCell ref="M3:P3"/>
    <mergeCell ref="A8:D8"/>
    <mergeCell ref="A9:D9"/>
    <mergeCell ref="B13:C13"/>
    <mergeCell ref="B17:C17"/>
    <mergeCell ref="A34:D34"/>
    <mergeCell ref="A35:D35"/>
    <mergeCell ref="A21:D22"/>
    <mergeCell ref="B26:C26"/>
    <mergeCell ref="A30:D30"/>
    <mergeCell ref="A31:D31"/>
    <mergeCell ref="A32:D32"/>
    <mergeCell ref="A33:D33"/>
  </mergeCells>
  <pageMargins left="0.78740157499999996" right="0.78740157499999996" top="0.984251969" bottom="0.984251969" header="0.49212598499999999" footer="0.49212598499999999"/>
  <pageSetup paperSize="9" scale="65"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ilha24">
    <tabColor theme="6" tint="0.39994506668294322"/>
    <pageSetUpPr fitToPage="1"/>
  </sheetPr>
  <dimension ref="A1:O368"/>
  <sheetViews>
    <sheetView workbookViewId="0">
      <selection activeCell="G12" sqref="G12"/>
    </sheetView>
  </sheetViews>
  <sheetFormatPr defaultColWidth="11.42578125" defaultRowHeight="15"/>
  <cols>
    <col min="1" max="1" width="5.5703125" style="96" customWidth="1"/>
    <col min="2" max="2" width="2.7109375" style="96" customWidth="1"/>
    <col min="3" max="3" width="3.5703125" style="96" customWidth="1"/>
    <col min="4" max="4" width="21" style="96" customWidth="1"/>
    <col min="5" max="5" width="15.7109375" style="96" customWidth="1"/>
    <col min="6" max="6" width="26.7109375" style="96" customWidth="1"/>
    <col min="7" max="7" width="26.85546875" style="96" customWidth="1"/>
    <col min="8" max="8" width="26.7109375" style="96" customWidth="1"/>
    <col min="9" max="9" width="26.85546875" style="96" customWidth="1"/>
    <col min="10" max="10" width="8.7109375" style="127" customWidth="1"/>
    <col min="11" max="11" width="11.42578125" style="96" customWidth="1"/>
    <col min="12" max="12" width="2" style="96" customWidth="1"/>
    <col min="13" max="13" width="11.42578125" style="96" customWidth="1"/>
    <col min="14" max="14" width="42.5703125" style="96" customWidth="1"/>
    <col min="15" max="15" width="1.85546875" style="96" customWidth="1"/>
    <col min="16" max="256" width="11.42578125" style="96"/>
    <col min="257" max="257" width="5.5703125" style="96" customWidth="1"/>
    <col min="258" max="258" width="2.7109375" style="96" customWidth="1"/>
    <col min="259" max="259" width="3.5703125" style="96" customWidth="1"/>
    <col min="260" max="260" width="21" style="96" customWidth="1"/>
    <col min="261" max="261" width="15.7109375" style="96" customWidth="1"/>
    <col min="262" max="262" width="26.7109375" style="96" customWidth="1"/>
    <col min="263" max="263" width="26.85546875" style="96" customWidth="1"/>
    <col min="264" max="264" width="26.7109375" style="96" customWidth="1"/>
    <col min="265" max="265" width="26.85546875" style="96" customWidth="1"/>
    <col min="266" max="266" width="8.7109375" style="96" customWidth="1"/>
    <col min="267" max="267" width="11.42578125" style="96"/>
    <col min="268" max="268" width="2" style="96" customWidth="1"/>
    <col min="269" max="269" width="11.42578125" style="96"/>
    <col min="270" max="270" width="42.5703125" style="96" customWidth="1"/>
    <col min="271" max="271" width="1.85546875" style="96" customWidth="1"/>
    <col min="272" max="512" width="11.42578125" style="96"/>
    <col min="513" max="513" width="5.5703125" style="96" customWidth="1"/>
    <col min="514" max="514" width="2.7109375" style="96" customWidth="1"/>
    <col min="515" max="515" width="3.5703125" style="96" customWidth="1"/>
    <col min="516" max="516" width="21" style="96" customWidth="1"/>
    <col min="517" max="517" width="15.7109375" style="96" customWidth="1"/>
    <col min="518" max="518" width="26.7109375" style="96" customWidth="1"/>
    <col min="519" max="519" width="26.85546875" style="96" customWidth="1"/>
    <col min="520" max="520" width="26.7109375" style="96" customWidth="1"/>
    <col min="521" max="521" width="26.85546875" style="96" customWidth="1"/>
    <col min="522" max="522" width="8.7109375" style="96" customWidth="1"/>
    <col min="523" max="523" width="11.42578125" style="96"/>
    <col min="524" max="524" width="2" style="96" customWidth="1"/>
    <col min="525" max="525" width="11.42578125" style="96"/>
    <col min="526" max="526" width="42.5703125" style="96" customWidth="1"/>
    <col min="527" max="527" width="1.85546875" style="96" customWidth="1"/>
    <col min="528" max="768" width="11.42578125" style="96"/>
    <col min="769" max="769" width="5.5703125" style="96" customWidth="1"/>
    <col min="770" max="770" width="2.7109375" style="96" customWidth="1"/>
    <col min="771" max="771" width="3.5703125" style="96" customWidth="1"/>
    <col min="772" max="772" width="21" style="96" customWidth="1"/>
    <col min="773" max="773" width="15.7109375" style="96" customWidth="1"/>
    <col min="774" max="774" width="26.7109375" style="96" customWidth="1"/>
    <col min="775" max="775" width="26.85546875" style="96" customWidth="1"/>
    <col min="776" max="776" width="26.7109375" style="96" customWidth="1"/>
    <col min="777" max="777" width="26.85546875" style="96" customWidth="1"/>
    <col min="778" max="778" width="8.7109375" style="96" customWidth="1"/>
    <col min="779" max="779" width="11.42578125" style="96"/>
    <col min="780" max="780" width="2" style="96" customWidth="1"/>
    <col min="781" max="781" width="11.42578125" style="96"/>
    <col min="782" max="782" width="42.5703125" style="96" customWidth="1"/>
    <col min="783" max="783" width="1.85546875" style="96" customWidth="1"/>
    <col min="784" max="1024" width="11.42578125" style="96"/>
    <col min="1025" max="1025" width="5.5703125" style="96" customWidth="1"/>
    <col min="1026" max="1026" width="2.7109375" style="96" customWidth="1"/>
    <col min="1027" max="1027" width="3.5703125" style="96" customWidth="1"/>
    <col min="1028" max="1028" width="21" style="96" customWidth="1"/>
    <col min="1029" max="1029" width="15.7109375" style="96" customWidth="1"/>
    <col min="1030" max="1030" width="26.7109375" style="96" customWidth="1"/>
    <col min="1031" max="1031" width="26.85546875" style="96" customWidth="1"/>
    <col min="1032" max="1032" width="26.7109375" style="96" customWidth="1"/>
    <col min="1033" max="1033" width="26.85546875" style="96" customWidth="1"/>
    <col min="1034" max="1034" width="8.7109375" style="96" customWidth="1"/>
    <col min="1035" max="1035" width="11.42578125" style="96"/>
    <col min="1036" max="1036" width="2" style="96" customWidth="1"/>
    <col min="1037" max="1037" width="11.42578125" style="96"/>
    <col min="1038" max="1038" width="42.5703125" style="96" customWidth="1"/>
    <col min="1039" max="1039" width="1.85546875" style="96" customWidth="1"/>
    <col min="1040" max="1280" width="11.42578125" style="96"/>
    <col min="1281" max="1281" width="5.5703125" style="96" customWidth="1"/>
    <col min="1282" max="1282" width="2.7109375" style="96" customWidth="1"/>
    <col min="1283" max="1283" width="3.5703125" style="96" customWidth="1"/>
    <col min="1284" max="1284" width="21" style="96" customWidth="1"/>
    <col min="1285" max="1285" width="15.7109375" style="96" customWidth="1"/>
    <col min="1286" max="1286" width="26.7109375" style="96" customWidth="1"/>
    <col min="1287" max="1287" width="26.85546875" style="96" customWidth="1"/>
    <col min="1288" max="1288" width="26.7109375" style="96" customWidth="1"/>
    <col min="1289" max="1289" width="26.85546875" style="96" customWidth="1"/>
    <col min="1290" max="1290" width="8.7109375" style="96" customWidth="1"/>
    <col min="1291" max="1291" width="11.42578125" style="96"/>
    <col min="1292" max="1292" width="2" style="96" customWidth="1"/>
    <col min="1293" max="1293" width="11.42578125" style="96"/>
    <col min="1294" max="1294" width="42.5703125" style="96" customWidth="1"/>
    <col min="1295" max="1295" width="1.85546875" style="96" customWidth="1"/>
    <col min="1296" max="1536" width="11.42578125" style="96"/>
    <col min="1537" max="1537" width="5.5703125" style="96" customWidth="1"/>
    <col min="1538" max="1538" width="2.7109375" style="96" customWidth="1"/>
    <col min="1539" max="1539" width="3.5703125" style="96" customWidth="1"/>
    <col min="1540" max="1540" width="21" style="96" customWidth="1"/>
    <col min="1541" max="1541" width="15.7109375" style="96" customWidth="1"/>
    <col min="1542" max="1542" width="26.7109375" style="96" customWidth="1"/>
    <col min="1543" max="1543" width="26.85546875" style="96" customWidth="1"/>
    <col min="1544" max="1544" width="26.7109375" style="96" customWidth="1"/>
    <col min="1545" max="1545" width="26.85546875" style="96" customWidth="1"/>
    <col min="1546" max="1546" width="8.7109375" style="96" customWidth="1"/>
    <col min="1547" max="1547" width="11.42578125" style="96"/>
    <col min="1548" max="1548" width="2" style="96" customWidth="1"/>
    <col min="1549" max="1549" width="11.42578125" style="96"/>
    <col min="1550" max="1550" width="42.5703125" style="96" customWidth="1"/>
    <col min="1551" max="1551" width="1.85546875" style="96" customWidth="1"/>
    <col min="1552" max="1792" width="11.42578125" style="96"/>
    <col min="1793" max="1793" width="5.5703125" style="96" customWidth="1"/>
    <col min="1794" max="1794" width="2.7109375" style="96" customWidth="1"/>
    <col min="1795" max="1795" width="3.5703125" style="96" customWidth="1"/>
    <col min="1796" max="1796" width="21" style="96" customWidth="1"/>
    <col min="1797" max="1797" width="15.7109375" style="96" customWidth="1"/>
    <col min="1798" max="1798" width="26.7109375" style="96" customWidth="1"/>
    <col min="1799" max="1799" width="26.85546875" style="96" customWidth="1"/>
    <col min="1800" max="1800" width="26.7109375" style="96" customWidth="1"/>
    <col min="1801" max="1801" width="26.85546875" style="96" customWidth="1"/>
    <col min="1802" max="1802" width="8.7109375" style="96" customWidth="1"/>
    <col min="1803" max="1803" width="11.42578125" style="96"/>
    <col min="1804" max="1804" width="2" style="96" customWidth="1"/>
    <col min="1805" max="1805" width="11.42578125" style="96"/>
    <col min="1806" max="1806" width="42.5703125" style="96" customWidth="1"/>
    <col min="1807" max="1807" width="1.85546875" style="96" customWidth="1"/>
    <col min="1808" max="2048" width="11.42578125" style="96"/>
    <col min="2049" max="2049" width="5.5703125" style="96" customWidth="1"/>
    <col min="2050" max="2050" width="2.7109375" style="96" customWidth="1"/>
    <col min="2051" max="2051" width="3.5703125" style="96" customWidth="1"/>
    <col min="2052" max="2052" width="21" style="96" customWidth="1"/>
    <col min="2053" max="2053" width="15.7109375" style="96" customWidth="1"/>
    <col min="2054" max="2054" width="26.7109375" style="96" customWidth="1"/>
    <col min="2055" max="2055" width="26.85546875" style="96" customWidth="1"/>
    <col min="2056" max="2056" width="26.7109375" style="96" customWidth="1"/>
    <col min="2057" max="2057" width="26.85546875" style="96" customWidth="1"/>
    <col min="2058" max="2058" width="8.7109375" style="96" customWidth="1"/>
    <col min="2059" max="2059" width="11.42578125" style="96"/>
    <col min="2060" max="2060" width="2" style="96" customWidth="1"/>
    <col min="2061" max="2061" width="11.42578125" style="96"/>
    <col min="2062" max="2062" width="42.5703125" style="96" customWidth="1"/>
    <col min="2063" max="2063" width="1.85546875" style="96" customWidth="1"/>
    <col min="2064" max="2304" width="11.42578125" style="96"/>
    <col min="2305" max="2305" width="5.5703125" style="96" customWidth="1"/>
    <col min="2306" max="2306" width="2.7109375" style="96" customWidth="1"/>
    <col min="2307" max="2307" width="3.5703125" style="96" customWidth="1"/>
    <col min="2308" max="2308" width="21" style="96" customWidth="1"/>
    <col min="2309" max="2309" width="15.7109375" style="96" customWidth="1"/>
    <col min="2310" max="2310" width="26.7109375" style="96" customWidth="1"/>
    <col min="2311" max="2311" width="26.85546875" style="96" customWidth="1"/>
    <col min="2312" max="2312" width="26.7109375" style="96" customWidth="1"/>
    <col min="2313" max="2313" width="26.85546875" style="96" customWidth="1"/>
    <col min="2314" max="2314" width="8.7109375" style="96" customWidth="1"/>
    <col min="2315" max="2315" width="11.42578125" style="96"/>
    <col min="2316" max="2316" width="2" style="96" customWidth="1"/>
    <col min="2317" max="2317" width="11.42578125" style="96"/>
    <col min="2318" max="2318" width="42.5703125" style="96" customWidth="1"/>
    <col min="2319" max="2319" width="1.85546875" style="96" customWidth="1"/>
    <col min="2320" max="2560" width="11.42578125" style="96"/>
    <col min="2561" max="2561" width="5.5703125" style="96" customWidth="1"/>
    <col min="2562" max="2562" width="2.7109375" style="96" customWidth="1"/>
    <col min="2563" max="2563" width="3.5703125" style="96" customWidth="1"/>
    <col min="2564" max="2564" width="21" style="96" customWidth="1"/>
    <col min="2565" max="2565" width="15.7109375" style="96" customWidth="1"/>
    <col min="2566" max="2566" width="26.7109375" style="96" customWidth="1"/>
    <col min="2567" max="2567" width="26.85546875" style="96" customWidth="1"/>
    <col min="2568" max="2568" width="26.7109375" style="96" customWidth="1"/>
    <col min="2569" max="2569" width="26.85546875" style="96" customWidth="1"/>
    <col min="2570" max="2570" width="8.7109375" style="96" customWidth="1"/>
    <col min="2571" max="2571" width="11.42578125" style="96"/>
    <col min="2572" max="2572" width="2" style="96" customWidth="1"/>
    <col min="2573" max="2573" width="11.42578125" style="96"/>
    <col min="2574" max="2574" width="42.5703125" style="96" customWidth="1"/>
    <col min="2575" max="2575" width="1.85546875" style="96" customWidth="1"/>
    <col min="2576" max="2816" width="11.42578125" style="96"/>
    <col min="2817" max="2817" width="5.5703125" style="96" customWidth="1"/>
    <col min="2818" max="2818" width="2.7109375" style="96" customWidth="1"/>
    <col min="2819" max="2819" width="3.5703125" style="96" customWidth="1"/>
    <col min="2820" max="2820" width="21" style="96" customWidth="1"/>
    <col min="2821" max="2821" width="15.7109375" style="96" customWidth="1"/>
    <col min="2822" max="2822" width="26.7109375" style="96" customWidth="1"/>
    <col min="2823" max="2823" width="26.85546875" style="96" customWidth="1"/>
    <col min="2824" max="2824" width="26.7109375" style="96" customWidth="1"/>
    <col min="2825" max="2825" width="26.85546875" style="96" customWidth="1"/>
    <col min="2826" max="2826" width="8.7109375" style="96" customWidth="1"/>
    <col min="2827" max="2827" width="11.42578125" style="96"/>
    <col min="2828" max="2828" width="2" style="96" customWidth="1"/>
    <col min="2829" max="2829" width="11.42578125" style="96"/>
    <col min="2830" max="2830" width="42.5703125" style="96" customWidth="1"/>
    <col min="2831" max="2831" width="1.85546875" style="96" customWidth="1"/>
    <col min="2832" max="3072" width="11.42578125" style="96"/>
    <col min="3073" max="3073" width="5.5703125" style="96" customWidth="1"/>
    <col min="3074" max="3074" width="2.7109375" style="96" customWidth="1"/>
    <col min="3075" max="3075" width="3.5703125" style="96" customWidth="1"/>
    <col min="3076" max="3076" width="21" style="96" customWidth="1"/>
    <col min="3077" max="3077" width="15.7109375" style="96" customWidth="1"/>
    <col min="3078" max="3078" width="26.7109375" style="96" customWidth="1"/>
    <col min="3079" max="3079" width="26.85546875" style="96" customWidth="1"/>
    <col min="3080" max="3080" width="26.7109375" style="96" customWidth="1"/>
    <col min="3081" max="3081" width="26.85546875" style="96" customWidth="1"/>
    <col min="3082" max="3082" width="8.7109375" style="96" customWidth="1"/>
    <col min="3083" max="3083" width="11.42578125" style="96"/>
    <col min="3084" max="3084" width="2" style="96" customWidth="1"/>
    <col min="3085" max="3085" width="11.42578125" style="96"/>
    <col min="3086" max="3086" width="42.5703125" style="96" customWidth="1"/>
    <col min="3087" max="3087" width="1.85546875" style="96" customWidth="1"/>
    <col min="3088" max="3328" width="11.42578125" style="96"/>
    <col min="3329" max="3329" width="5.5703125" style="96" customWidth="1"/>
    <col min="3330" max="3330" width="2.7109375" style="96" customWidth="1"/>
    <col min="3331" max="3331" width="3.5703125" style="96" customWidth="1"/>
    <col min="3332" max="3332" width="21" style="96" customWidth="1"/>
    <col min="3333" max="3333" width="15.7109375" style="96" customWidth="1"/>
    <col min="3334" max="3334" width="26.7109375" style="96" customWidth="1"/>
    <col min="3335" max="3335" width="26.85546875" style="96" customWidth="1"/>
    <col min="3336" max="3336" width="26.7109375" style="96" customWidth="1"/>
    <col min="3337" max="3337" width="26.85546875" style="96" customWidth="1"/>
    <col min="3338" max="3338" width="8.7109375" style="96" customWidth="1"/>
    <col min="3339" max="3339" width="11.42578125" style="96"/>
    <col min="3340" max="3340" width="2" style="96" customWidth="1"/>
    <col min="3341" max="3341" width="11.42578125" style="96"/>
    <col min="3342" max="3342" width="42.5703125" style="96" customWidth="1"/>
    <col min="3343" max="3343" width="1.85546875" style="96" customWidth="1"/>
    <col min="3344" max="3584" width="11.42578125" style="96"/>
    <col min="3585" max="3585" width="5.5703125" style="96" customWidth="1"/>
    <col min="3586" max="3586" width="2.7109375" style="96" customWidth="1"/>
    <col min="3587" max="3587" width="3.5703125" style="96" customWidth="1"/>
    <col min="3588" max="3588" width="21" style="96" customWidth="1"/>
    <col min="3589" max="3589" width="15.7109375" style="96" customWidth="1"/>
    <col min="3590" max="3590" width="26.7109375" style="96" customWidth="1"/>
    <col min="3591" max="3591" width="26.85546875" style="96" customWidth="1"/>
    <col min="3592" max="3592" width="26.7109375" style="96" customWidth="1"/>
    <col min="3593" max="3593" width="26.85546875" style="96" customWidth="1"/>
    <col min="3594" max="3594" width="8.7109375" style="96" customWidth="1"/>
    <col min="3595" max="3595" width="11.42578125" style="96"/>
    <col min="3596" max="3596" width="2" style="96" customWidth="1"/>
    <col min="3597" max="3597" width="11.42578125" style="96"/>
    <col min="3598" max="3598" width="42.5703125" style="96" customWidth="1"/>
    <col min="3599" max="3599" width="1.85546875" style="96" customWidth="1"/>
    <col min="3600" max="3840" width="11.42578125" style="96"/>
    <col min="3841" max="3841" width="5.5703125" style="96" customWidth="1"/>
    <col min="3842" max="3842" width="2.7109375" style="96" customWidth="1"/>
    <col min="3843" max="3843" width="3.5703125" style="96" customWidth="1"/>
    <col min="3844" max="3844" width="21" style="96" customWidth="1"/>
    <col min="3845" max="3845" width="15.7109375" style="96" customWidth="1"/>
    <col min="3846" max="3846" width="26.7109375" style="96" customWidth="1"/>
    <col min="3847" max="3847" width="26.85546875" style="96" customWidth="1"/>
    <col min="3848" max="3848" width="26.7109375" style="96" customWidth="1"/>
    <col min="3849" max="3849" width="26.85546875" style="96" customWidth="1"/>
    <col min="3850" max="3850" width="8.7109375" style="96" customWidth="1"/>
    <col min="3851" max="3851" width="11.42578125" style="96"/>
    <col min="3852" max="3852" width="2" style="96" customWidth="1"/>
    <col min="3853" max="3853" width="11.42578125" style="96"/>
    <col min="3854" max="3854" width="42.5703125" style="96" customWidth="1"/>
    <col min="3855" max="3855" width="1.85546875" style="96" customWidth="1"/>
    <col min="3856" max="4096" width="11.42578125" style="96"/>
    <col min="4097" max="4097" width="5.5703125" style="96" customWidth="1"/>
    <col min="4098" max="4098" width="2.7109375" style="96" customWidth="1"/>
    <col min="4099" max="4099" width="3.5703125" style="96" customWidth="1"/>
    <col min="4100" max="4100" width="21" style="96" customWidth="1"/>
    <col min="4101" max="4101" width="15.7109375" style="96" customWidth="1"/>
    <col min="4102" max="4102" width="26.7109375" style="96" customWidth="1"/>
    <col min="4103" max="4103" width="26.85546875" style="96" customWidth="1"/>
    <col min="4104" max="4104" width="26.7109375" style="96" customWidth="1"/>
    <col min="4105" max="4105" width="26.85546875" style="96" customWidth="1"/>
    <col min="4106" max="4106" width="8.7109375" style="96" customWidth="1"/>
    <col min="4107" max="4107" width="11.42578125" style="96"/>
    <col min="4108" max="4108" width="2" style="96" customWidth="1"/>
    <col min="4109" max="4109" width="11.42578125" style="96"/>
    <col min="4110" max="4110" width="42.5703125" style="96" customWidth="1"/>
    <col min="4111" max="4111" width="1.85546875" style="96" customWidth="1"/>
    <col min="4112" max="4352" width="11.42578125" style="96"/>
    <col min="4353" max="4353" width="5.5703125" style="96" customWidth="1"/>
    <col min="4354" max="4354" width="2.7109375" style="96" customWidth="1"/>
    <col min="4355" max="4355" width="3.5703125" style="96" customWidth="1"/>
    <col min="4356" max="4356" width="21" style="96" customWidth="1"/>
    <col min="4357" max="4357" width="15.7109375" style="96" customWidth="1"/>
    <col min="4358" max="4358" width="26.7109375" style="96" customWidth="1"/>
    <col min="4359" max="4359" width="26.85546875" style="96" customWidth="1"/>
    <col min="4360" max="4360" width="26.7109375" style="96" customWidth="1"/>
    <col min="4361" max="4361" width="26.85546875" style="96" customWidth="1"/>
    <col min="4362" max="4362" width="8.7109375" style="96" customWidth="1"/>
    <col min="4363" max="4363" width="11.42578125" style="96"/>
    <col min="4364" max="4364" width="2" style="96" customWidth="1"/>
    <col min="4365" max="4365" width="11.42578125" style="96"/>
    <col min="4366" max="4366" width="42.5703125" style="96" customWidth="1"/>
    <col min="4367" max="4367" width="1.85546875" style="96" customWidth="1"/>
    <col min="4368" max="4608" width="11.42578125" style="96"/>
    <col min="4609" max="4609" width="5.5703125" style="96" customWidth="1"/>
    <col min="4610" max="4610" width="2.7109375" style="96" customWidth="1"/>
    <col min="4611" max="4611" width="3.5703125" style="96" customWidth="1"/>
    <col min="4612" max="4612" width="21" style="96" customWidth="1"/>
    <col min="4613" max="4613" width="15.7109375" style="96" customWidth="1"/>
    <col min="4614" max="4614" width="26.7109375" style="96" customWidth="1"/>
    <col min="4615" max="4615" width="26.85546875" style="96" customWidth="1"/>
    <col min="4616" max="4616" width="26.7109375" style="96" customWidth="1"/>
    <col min="4617" max="4617" width="26.85546875" style="96" customWidth="1"/>
    <col min="4618" max="4618" width="8.7109375" style="96" customWidth="1"/>
    <col min="4619" max="4619" width="11.42578125" style="96"/>
    <col min="4620" max="4620" width="2" style="96" customWidth="1"/>
    <col min="4621" max="4621" width="11.42578125" style="96"/>
    <col min="4622" max="4622" width="42.5703125" style="96" customWidth="1"/>
    <col min="4623" max="4623" width="1.85546875" style="96" customWidth="1"/>
    <col min="4624" max="4864" width="11.42578125" style="96"/>
    <col min="4865" max="4865" width="5.5703125" style="96" customWidth="1"/>
    <col min="4866" max="4866" width="2.7109375" style="96" customWidth="1"/>
    <col min="4867" max="4867" width="3.5703125" style="96" customWidth="1"/>
    <col min="4868" max="4868" width="21" style="96" customWidth="1"/>
    <col min="4869" max="4869" width="15.7109375" style="96" customWidth="1"/>
    <col min="4870" max="4870" width="26.7109375" style="96" customWidth="1"/>
    <col min="4871" max="4871" width="26.85546875" style="96" customWidth="1"/>
    <col min="4872" max="4872" width="26.7109375" style="96" customWidth="1"/>
    <col min="4873" max="4873" width="26.85546875" style="96" customWidth="1"/>
    <col min="4874" max="4874" width="8.7109375" style="96" customWidth="1"/>
    <col min="4875" max="4875" width="11.42578125" style="96"/>
    <col min="4876" max="4876" width="2" style="96" customWidth="1"/>
    <col min="4877" max="4877" width="11.42578125" style="96"/>
    <col min="4878" max="4878" width="42.5703125" style="96" customWidth="1"/>
    <col min="4879" max="4879" width="1.85546875" style="96" customWidth="1"/>
    <col min="4880" max="5120" width="11.42578125" style="96"/>
    <col min="5121" max="5121" width="5.5703125" style="96" customWidth="1"/>
    <col min="5122" max="5122" width="2.7109375" style="96" customWidth="1"/>
    <col min="5123" max="5123" width="3.5703125" style="96" customWidth="1"/>
    <col min="5124" max="5124" width="21" style="96" customWidth="1"/>
    <col min="5125" max="5125" width="15.7109375" style="96" customWidth="1"/>
    <col min="5126" max="5126" width="26.7109375" style="96" customWidth="1"/>
    <col min="5127" max="5127" width="26.85546875" style="96" customWidth="1"/>
    <col min="5128" max="5128" width="26.7109375" style="96" customWidth="1"/>
    <col min="5129" max="5129" width="26.85546875" style="96" customWidth="1"/>
    <col min="5130" max="5130" width="8.7109375" style="96" customWidth="1"/>
    <col min="5131" max="5131" width="11.42578125" style="96"/>
    <col min="5132" max="5132" width="2" style="96" customWidth="1"/>
    <col min="5133" max="5133" width="11.42578125" style="96"/>
    <col min="5134" max="5134" width="42.5703125" style="96" customWidth="1"/>
    <col min="5135" max="5135" width="1.85546875" style="96" customWidth="1"/>
    <col min="5136" max="5376" width="11.42578125" style="96"/>
    <col min="5377" max="5377" width="5.5703125" style="96" customWidth="1"/>
    <col min="5378" max="5378" width="2.7109375" style="96" customWidth="1"/>
    <col min="5379" max="5379" width="3.5703125" style="96" customWidth="1"/>
    <col min="5380" max="5380" width="21" style="96" customWidth="1"/>
    <col min="5381" max="5381" width="15.7109375" style="96" customWidth="1"/>
    <col min="5382" max="5382" width="26.7109375" style="96" customWidth="1"/>
    <col min="5383" max="5383" width="26.85546875" style="96" customWidth="1"/>
    <col min="5384" max="5384" width="26.7109375" style="96" customWidth="1"/>
    <col min="5385" max="5385" width="26.85546875" style="96" customWidth="1"/>
    <col min="5386" max="5386" width="8.7109375" style="96" customWidth="1"/>
    <col min="5387" max="5387" width="11.42578125" style="96"/>
    <col min="5388" max="5388" width="2" style="96" customWidth="1"/>
    <col min="5389" max="5389" width="11.42578125" style="96"/>
    <col min="5390" max="5390" width="42.5703125" style="96" customWidth="1"/>
    <col min="5391" max="5391" width="1.85546875" style="96" customWidth="1"/>
    <col min="5392" max="5632" width="11.42578125" style="96"/>
    <col min="5633" max="5633" width="5.5703125" style="96" customWidth="1"/>
    <col min="5634" max="5634" width="2.7109375" style="96" customWidth="1"/>
    <col min="5635" max="5635" width="3.5703125" style="96" customWidth="1"/>
    <col min="5636" max="5636" width="21" style="96" customWidth="1"/>
    <col min="5637" max="5637" width="15.7109375" style="96" customWidth="1"/>
    <col min="5638" max="5638" width="26.7109375" style="96" customWidth="1"/>
    <col min="5639" max="5639" width="26.85546875" style="96" customWidth="1"/>
    <col min="5640" max="5640" width="26.7109375" style="96" customWidth="1"/>
    <col min="5641" max="5641" width="26.85546875" style="96" customWidth="1"/>
    <col min="5642" max="5642" width="8.7109375" style="96" customWidth="1"/>
    <col min="5643" max="5643" width="11.42578125" style="96"/>
    <col min="5644" max="5644" width="2" style="96" customWidth="1"/>
    <col min="5645" max="5645" width="11.42578125" style="96"/>
    <col min="5646" max="5646" width="42.5703125" style="96" customWidth="1"/>
    <col min="5647" max="5647" width="1.85546875" style="96" customWidth="1"/>
    <col min="5648" max="5888" width="11.42578125" style="96"/>
    <col min="5889" max="5889" width="5.5703125" style="96" customWidth="1"/>
    <col min="5890" max="5890" width="2.7109375" style="96" customWidth="1"/>
    <col min="5891" max="5891" width="3.5703125" style="96" customWidth="1"/>
    <col min="5892" max="5892" width="21" style="96" customWidth="1"/>
    <col min="5893" max="5893" width="15.7109375" style="96" customWidth="1"/>
    <col min="5894" max="5894" width="26.7109375" style="96" customWidth="1"/>
    <col min="5895" max="5895" width="26.85546875" style="96" customWidth="1"/>
    <col min="5896" max="5896" width="26.7109375" style="96" customWidth="1"/>
    <col min="5897" max="5897" width="26.85546875" style="96" customWidth="1"/>
    <col min="5898" max="5898" width="8.7109375" style="96" customWidth="1"/>
    <col min="5899" max="5899" width="11.42578125" style="96"/>
    <col min="5900" max="5900" width="2" style="96" customWidth="1"/>
    <col min="5901" max="5901" width="11.42578125" style="96"/>
    <col min="5902" max="5902" width="42.5703125" style="96" customWidth="1"/>
    <col min="5903" max="5903" width="1.85546875" style="96" customWidth="1"/>
    <col min="5904" max="6144" width="11.42578125" style="96"/>
    <col min="6145" max="6145" width="5.5703125" style="96" customWidth="1"/>
    <col min="6146" max="6146" width="2.7109375" style="96" customWidth="1"/>
    <col min="6147" max="6147" width="3.5703125" style="96" customWidth="1"/>
    <col min="6148" max="6148" width="21" style="96" customWidth="1"/>
    <col min="6149" max="6149" width="15.7109375" style="96" customWidth="1"/>
    <col min="6150" max="6150" width="26.7109375" style="96" customWidth="1"/>
    <col min="6151" max="6151" width="26.85546875" style="96" customWidth="1"/>
    <col min="6152" max="6152" width="26.7109375" style="96" customWidth="1"/>
    <col min="6153" max="6153" width="26.85546875" style="96" customWidth="1"/>
    <col min="6154" max="6154" width="8.7109375" style="96" customWidth="1"/>
    <col min="6155" max="6155" width="11.42578125" style="96"/>
    <col min="6156" max="6156" width="2" style="96" customWidth="1"/>
    <col min="6157" max="6157" width="11.42578125" style="96"/>
    <col min="6158" max="6158" width="42.5703125" style="96" customWidth="1"/>
    <col min="6159" max="6159" width="1.85546875" style="96" customWidth="1"/>
    <col min="6160" max="6400" width="11.42578125" style="96"/>
    <col min="6401" max="6401" width="5.5703125" style="96" customWidth="1"/>
    <col min="6402" max="6402" width="2.7109375" style="96" customWidth="1"/>
    <col min="6403" max="6403" width="3.5703125" style="96" customWidth="1"/>
    <col min="6404" max="6404" width="21" style="96" customWidth="1"/>
    <col min="6405" max="6405" width="15.7109375" style="96" customWidth="1"/>
    <col min="6406" max="6406" width="26.7109375" style="96" customWidth="1"/>
    <col min="6407" max="6407" width="26.85546875" style="96" customWidth="1"/>
    <col min="6408" max="6408" width="26.7109375" style="96" customWidth="1"/>
    <col min="6409" max="6409" width="26.85546875" style="96" customWidth="1"/>
    <col min="6410" max="6410" width="8.7109375" style="96" customWidth="1"/>
    <col min="6411" max="6411" width="11.42578125" style="96"/>
    <col min="6412" max="6412" width="2" style="96" customWidth="1"/>
    <col min="6413" max="6413" width="11.42578125" style="96"/>
    <col min="6414" max="6414" width="42.5703125" style="96" customWidth="1"/>
    <col min="6415" max="6415" width="1.85546875" style="96" customWidth="1"/>
    <col min="6416" max="6656" width="11.42578125" style="96"/>
    <col min="6657" max="6657" width="5.5703125" style="96" customWidth="1"/>
    <col min="6658" max="6658" width="2.7109375" style="96" customWidth="1"/>
    <col min="6659" max="6659" width="3.5703125" style="96" customWidth="1"/>
    <col min="6660" max="6660" width="21" style="96" customWidth="1"/>
    <col min="6661" max="6661" width="15.7109375" style="96" customWidth="1"/>
    <col min="6662" max="6662" width="26.7109375" style="96" customWidth="1"/>
    <col min="6663" max="6663" width="26.85546875" style="96" customWidth="1"/>
    <col min="6664" max="6664" width="26.7109375" style="96" customWidth="1"/>
    <col min="6665" max="6665" width="26.85546875" style="96" customWidth="1"/>
    <col min="6666" max="6666" width="8.7109375" style="96" customWidth="1"/>
    <col min="6667" max="6667" width="11.42578125" style="96"/>
    <col min="6668" max="6668" width="2" style="96" customWidth="1"/>
    <col min="6669" max="6669" width="11.42578125" style="96"/>
    <col min="6670" max="6670" width="42.5703125" style="96" customWidth="1"/>
    <col min="6671" max="6671" width="1.85546875" style="96" customWidth="1"/>
    <col min="6672" max="6912" width="11.42578125" style="96"/>
    <col min="6913" max="6913" width="5.5703125" style="96" customWidth="1"/>
    <col min="6914" max="6914" width="2.7109375" style="96" customWidth="1"/>
    <col min="6915" max="6915" width="3.5703125" style="96" customWidth="1"/>
    <col min="6916" max="6916" width="21" style="96" customWidth="1"/>
    <col min="6917" max="6917" width="15.7109375" style="96" customWidth="1"/>
    <col min="6918" max="6918" width="26.7109375" style="96" customWidth="1"/>
    <col min="6919" max="6919" width="26.85546875" style="96" customWidth="1"/>
    <col min="6920" max="6920" width="26.7109375" style="96" customWidth="1"/>
    <col min="6921" max="6921" width="26.85546875" style="96" customWidth="1"/>
    <col min="6922" max="6922" width="8.7109375" style="96" customWidth="1"/>
    <col min="6923" max="6923" width="11.42578125" style="96"/>
    <col min="6924" max="6924" width="2" style="96" customWidth="1"/>
    <col min="6925" max="6925" width="11.42578125" style="96"/>
    <col min="6926" max="6926" width="42.5703125" style="96" customWidth="1"/>
    <col min="6927" max="6927" width="1.85546875" style="96" customWidth="1"/>
    <col min="6928" max="7168" width="11.42578125" style="96"/>
    <col min="7169" max="7169" width="5.5703125" style="96" customWidth="1"/>
    <col min="7170" max="7170" width="2.7109375" style="96" customWidth="1"/>
    <col min="7171" max="7171" width="3.5703125" style="96" customWidth="1"/>
    <col min="7172" max="7172" width="21" style="96" customWidth="1"/>
    <col min="7173" max="7173" width="15.7109375" style="96" customWidth="1"/>
    <col min="7174" max="7174" width="26.7109375" style="96" customWidth="1"/>
    <col min="7175" max="7175" width="26.85546875" style="96" customWidth="1"/>
    <col min="7176" max="7176" width="26.7109375" style="96" customWidth="1"/>
    <col min="7177" max="7177" width="26.85546875" style="96" customWidth="1"/>
    <col min="7178" max="7178" width="8.7109375" style="96" customWidth="1"/>
    <col min="7179" max="7179" width="11.42578125" style="96"/>
    <col min="7180" max="7180" width="2" style="96" customWidth="1"/>
    <col min="7181" max="7181" width="11.42578125" style="96"/>
    <col min="7182" max="7182" width="42.5703125" style="96" customWidth="1"/>
    <col min="7183" max="7183" width="1.85546875" style="96" customWidth="1"/>
    <col min="7184" max="7424" width="11.42578125" style="96"/>
    <col min="7425" max="7425" width="5.5703125" style="96" customWidth="1"/>
    <col min="7426" max="7426" width="2.7109375" style="96" customWidth="1"/>
    <col min="7427" max="7427" width="3.5703125" style="96" customWidth="1"/>
    <col min="7428" max="7428" width="21" style="96" customWidth="1"/>
    <col min="7429" max="7429" width="15.7109375" style="96" customWidth="1"/>
    <col min="7430" max="7430" width="26.7109375" style="96" customWidth="1"/>
    <col min="7431" max="7431" width="26.85546875" style="96" customWidth="1"/>
    <col min="7432" max="7432" width="26.7109375" style="96" customWidth="1"/>
    <col min="7433" max="7433" width="26.85546875" style="96" customWidth="1"/>
    <col min="7434" max="7434" width="8.7109375" style="96" customWidth="1"/>
    <col min="7435" max="7435" width="11.42578125" style="96"/>
    <col min="7436" max="7436" width="2" style="96" customWidth="1"/>
    <col min="7437" max="7437" width="11.42578125" style="96"/>
    <col min="7438" max="7438" width="42.5703125" style="96" customWidth="1"/>
    <col min="7439" max="7439" width="1.85546875" style="96" customWidth="1"/>
    <col min="7440" max="7680" width="11.42578125" style="96"/>
    <col min="7681" max="7681" width="5.5703125" style="96" customWidth="1"/>
    <col min="7682" max="7682" width="2.7109375" style="96" customWidth="1"/>
    <col min="7683" max="7683" width="3.5703125" style="96" customWidth="1"/>
    <col min="7684" max="7684" width="21" style="96" customWidth="1"/>
    <col min="7685" max="7685" width="15.7109375" style="96" customWidth="1"/>
    <col min="7686" max="7686" width="26.7109375" style="96" customWidth="1"/>
    <col min="7687" max="7687" width="26.85546875" style="96" customWidth="1"/>
    <col min="7688" max="7688" width="26.7109375" style="96" customWidth="1"/>
    <col min="7689" max="7689" width="26.85546875" style="96" customWidth="1"/>
    <col min="7690" max="7690" width="8.7109375" style="96" customWidth="1"/>
    <col min="7691" max="7691" width="11.42578125" style="96"/>
    <col min="7692" max="7692" width="2" style="96" customWidth="1"/>
    <col min="7693" max="7693" width="11.42578125" style="96"/>
    <col min="7694" max="7694" width="42.5703125" style="96" customWidth="1"/>
    <col min="7695" max="7695" width="1.85546875" style="96" customWidth="1"/>
    <col min="7696" max="7936" width="11.42578125" style="96"/>
    <col min="7937" max="7937" width="5.5703125" style="96" customWidth="1"/>
    <col min="7938" max="7938" width="2.7109375" style="96" customWidth="1"/>
    <col min="7939" max="7939" width="3.5703125" style="96" customWidth="1"/>
    <col min="7940" max="7940" width="21" style="96" customWidth="1"/>
    <col min="7941" max="7941" width="15.7109375" style="96" customWidth="1"/>
    <col min="7942" max="7942" width="26.7109375" style="96" customWidth="1"/>
    <col min="7943" max="7943" width="26.85546875" style="96" customWidth="1"/>
    <col min="7944" max="7944" width="26.7109375" style="96" customWidth="1"/>
    <col min="7945" max="7945" width="26.85546875" style="96" customWidth="1"/>
    <col min="7946" max="7946" width="8.7109375" style="96" customWidth="1"/>
    <col min="7947" max="7947" width="11.42578125" style="96"/>
    <col min="7948" max="7948" width="2" style="96" customWidth="1"/>
    <col min="7949" max="7949" width="11.42578125" style="96"/>
    <col min="7950" max="7950" width="42.5703125" style="96" customWidth="1"/>
    <col min="7951" max="7951" width="1.85546875" style="96" customWidth="1"/>
    <col min="7952" max="8192" width="11.42578125" style="96"/>
    <col min="8193" max="8193" width="5.5703125" style="96" customWidth="1"/>
    <col min="8194" max="8194" width="2.7109375" style="96" customWidth="1"/>
    <col min="8195" max="8195" width="3.5703125" style="96" customWidth="1"/>
    <col min="8196" max="8196" width="21" style="96" customWidth="1"/>
    <col min="8197" max="8197" width="15.7109375" style="96" customWidth="1"/>
    <col min="8198" max="8198" width="26.7109375" style="96" customWidth="1"/>
    <col min="8199" max="8199" width="26.85546875" style="96" customWidth="1"/>
    <col min="8200" max="8200" width="26.7109375" style="96" customWidth="1"/>
    <col min="8201" max="8201" width="26.85546875" style="96" customWidth="1"/>
    <col min="8202" max="8202" width="8.7109375" style="96" customWidth="1"/>
    <col min="8203" max="8203" width="11.42578125" style="96"/>
    <col min="8204" max="8204" width="2" style="96" customWidth="1"/>
    <col min="8205" max="8205" width="11.42578125" style="96"/>
    <col min="8206" max="8206" width="42.5703125" style="96" customWidth="1"/>
    <col min="8207" max="8207" width="1.85546875" style="96" customWidth="1"/>
    <col min="8208" max="8448" width="11.42578125" style="96"/>
    <col min="8449" max="8449" width="5.5703125" style="96" customWidth="1"/>
    <col min="8450" max="8450" width="2.7109375" style="96" customWidth="1"/>
    <col min="8451" max="8451" width="3.5703125" style="96" customWidth="1"/>
    <col min="8452" max="8452" width="21" style="96" customWidth="1"/>
    <col min="8453" max="8453" width="15.7109375" style="96" customWidth="1"/>
    <col min="8454" max="8454" width="26.7109375" style="96" customWidth="1"/>
    <col min="8455" max="8455" width="26.85546875" style="96" customWidth="1"/>
    <col min="8456" max="8456" width="26.7109375" style="96" customWidth="1"/>
    <col min="8457" max="8457" width="26.85546875" style="96" customWidth="1"/>
    <col min="8458" max="8458" width="8.7109375" style="96" customWidth="1"/>
    <col min="8459" max="8459" width="11.42578125" style="96"/>
    <col min="8460" max="8460" width="2" style="96" customWidth="1"/>
    <col min="8461" max="8461" width="11.42578125" style="96"/>
    <col min="8462" max="8462" width="42.5703125" style="96" customWidth="1"/>
    <col min="8463" max="8463" width="1.85546875" style="96" customWidth="1"/>
    <col min="8464" max="8704" width="11.42578125" style="96"/>
    <col min="8705" max="8705" width="5.5703125" style="96" customWidth="1"/>
    <col min="8706" max="8706" width="2.7109375" style="96" customWidth="1"/>
    <col min="8707" max="8707" width="3.5703125" style="96" customWidth="1"/>
    <col min="8708" max="8708" width="21" style="96" customWidth="1"/>
    <col min="8709" max="8709" width="15.7109375" style="96" customWidth="1"/>
    <col min="8710" max="8710" width="26.7109375" style="96" customWidth="1"/>
    <col min="8711" max="8711" width="26.85546875" style="96" customWidth="1"/>
    <col min="8712" max="8712" width="26.7109375" style="96" customWidth="1"/>
    <col min="8713" max="8713" width="26.85546875" style="96" customWidth="1"/>
    <col min="8714" max="8714" width="8.7109375" style="96" customWidth="1"/>
    <col min="8715" max="8715" width="11.42578125" style="96"/>
    <col min="8716" max="8716" width="2" style="96" customWidth="1"/>
    <col min="8717" max="8717" width="11.42578125" style="96"/>
    <col min="8718" max="8718" width="42.5703125" style="96" customWidth="1"/>
    <col min="8719" max="8719" width="1.85546875" style="96" customWidth="1"/>
    <col min="8720" max="8960" width="11.42578125" style="96"/>
    <col min="8961" max="8961" width="5.5703125" style="96" customWidth="1"/>
    <col min="8962" max="8962" width="2.7109375" style="96" customWidth="1"/>
    <col min="8963" max="8963" width="3.5703125" style="96" customWidth="1"/>
    <col min="8964" max="8964" width="21" style="96" customWidth="1"/>
    <col min="8965" max="8965" width="15.7109375" style="96" customWidth="1"/>
    <col min="8966" max="8966" width="26.7109375" style="96" customWidth="1"/>
    <col min="8967" max="8967" width="26.85546875" style="96" customWidth="1"/>
    <col min="8968" max="8968" width="26.7109375" style="96" customWidth="1"/>
    <col min="8969" max="8969" width="26.85546875" style="96" customWidth="1"/>
    <col min="8970" max="8970" width="8.7109375" style="96" customWidth="1"/>
    <col min="8971" max="8971" width="11.42578125" style="96"/>
    <col min="8972" max="8972" width="2" style="96" customWidth="1"/>
    <col min="8973" max="8973" width="11.42578125" style="96"/>
    <col min="8974" max="8974" width="42.5703125" style="96" customWidth="1"/>
    <col min="8975" max="8975" width="1.85546875" style="96" customWidth="1"/>
    <col min="8976" max="9216" width="11.42578125" style="96"/>
    <col min="9217" max="9217" width="5.5703125" style="96" customWidth="1"/>
    <col min="9218" max="9218" width="2.7109375" style="96" customWidth="1"/>
    <col min="9219" max="9219" width="3.5703125" style="96" customWidth="1"/>
    <col min="9220" max="9220" width="21" style="96" customWidth="1"/>
    <col min="9221" max="9221" width="15.7109375" style="96" customWidth="1"/>
    <col min="9222" max="9222" width="26.7109375" style="96" customWidth="1"/>
    <col min="9223" max="9223" width="26.85546875" style="96" customWidth="1"/>
    <col min="9224" max="9224" width="26.7109375" style="96" customWidth="1"/>
    <col min="9225" max="9225" width="26.85546875" style="96" customWidth="1"/>
    <col min="9226" max="9226" width="8.7109375" style="96" customWidth="1"/>
    <col min="9227" max="9227" width="11.42578125" style="96"/>
    <col min="9228" max="9228" width="2" style="96" customWidth="1"/>
    <col min="9229" max="9229" width="11.42578125" style="96"/>
    <col min="9230" max="9230" width="42.5703125" style="96" customWidth="1"/>
    <col min="9231" max="9231" width="1.85546875" style="96" customWidth="1"/>
    <col min="9232" max="9472" width="11.42578125" style="96"/>
    <col min="9473" max="9473" width="5.5703125" style="96" customWidth="1"/>
    <col min="9474" max="9474" width="2.7109375" style="96" customWidth="1"/>
    <col min="9475" max="9475" width="3.5703125" style="96" customWidth="1"/>
    <col min="9476" max="9476" width="21" style="96" customWidth="1"/>
    <col min="9477" max="9477" width="15.7109375" style="96" customWidth="1"/>
    <col min="9478" max="9478" width="26.7109375" style="96" customWidth="1"/>
    <col min="9479" max="9479" width="26.85546875" style="96" customWidth="1"/>
    <col min="9480" max="9480" width="26.7109375" style="96" customWidth="1"/>
    <col min="9481" max="9481" width="26.85546875" style="96" customWidth="1"/>
    <col min="9482" max="9482" width="8.7109375" style="96" customWidth="1"/>
    <col min="9483" max="9483" width="11.42578125" style="96"/>
    <col min="9484" max="9484" width="2" style="96" customWidth="1"/>
    <col min="9485" max="9485" width="11.42578125" style="96"/>
    <col min="9486" max="9486" width="42.5703125" style="96" customWidth="1"/>
    <col min="9487" max="9487" width="1.85546875" style="96" customWidth="1"/>
    <col min="9488" max="9728" width="11.42578125" style="96"/>
    <col min="9729" max="9729" width="5.5703125" style="96" customWidth="1"/>
    <col min="9730" max="9730" width="2.7109375" style="96" customWidth="1"/>
    <col min="9731" max="9731" width="3.5703125" style="96" customWidth="1"/>
    <col min="9732" max="9732" width="21" style="96" customWidth="1"/>
    <col min="9733" max="9733" width="15.7109375" style="96" customWidth="1"/>
    <col min="9734" max="9734" width="26.7109375" style="96" customWidth="1"/>
    <col min="9735" max="9735" width="26.85546875" style="96" customWidth="1"/>
    <col min="9736" max="9736" width="26.7109375" style="96" customWidth="1"/>
    <col min="9737" max="9737" width="26.85546875" style="96" customWidth="1"/>
    <col min="9738" max="9738" width="8.7109375" style="96" customWidth="1"/>
    <col min="9739" max="9739" width="11.42578125" style="96"/>
    <col min="9740" max="9740" width="2" style="96" customWidth="1"/>
    <col min="9741" max="9741" width="11.42578125" style="96"/>
    <col min="9742" max="9742" width="42.5703125" style="96" customWidth="1"/>
    <col min="9743" max="9743" width="1.85546875" style="96" customWidth="1"/>
    <col min="9744" max="9984" width="11.42578125" style="96"/>
    <col min="9985" max="9985" width="5.5703125" style="96" customWidth="1"/>
    <col min="9986" max="9986" width="2.7109375" style="96" customWidth="1"/>
    <col min="9987" max="9987" width="3.5703125" style="96" customWidth="1"/>
    <col min="9988" max="9988" width="21" style="96" customWidth="1"/>
    <col min="9989" max="9989" width="15.7109375" style="96" customWidth="1"/>
    <col min="9990" max="9990" width="26.7109375" style="96" customWidth="1"/>
    <col min="9991" max="9991" width="26.85546875" style="96" customWidth="1"/>
    <col min="9992" max="9992" width="26.7109375" style="96" customWidth="1"/>
    <col min="9993" max="9993" width="26.85546875" style="96" customWidth="1"/>
    <col min="9994" max="9994" width="8.7109375" style="96" customWidth="1"/>
    <col min="9995" max="9995" width="11.42578125" style="96"/>
    <col min="9996" max="9996" width="2" style="96" customWidth="1"/>
    <col min="9997" max="9997" width="11.42578125" style="96"/>
    <col min="9998" max="9998" width="42.5703125" style="96" customWidth="1"/>
    <col min="9999" max="9999" width="1.85546875" style="96" customWidth="1"/>
    <col min="10000" max="10240" width="11.42578125" style="96"/>
    <col min="10241" max="10241" width="5.5703125" style="96" customWidth="1"/>
    <col min="10242" max="10242" width="2.7109375" style="96" customWidth="1"/>
    <col min="10243" max="10243" width="3.5703125" style="96" customWidth="1"/>
    <col min="10244" max="10244" width="21" style="96" customWidth="1"/>
    <col min="10245" max="10245" width="15.7109375" style="96" customWidth="1"/>
    <col min="10246" max="10246" width="26.7109375" style="96" customWidth="1"/>
    <col min="10247" max="10247" width="26.85546875" style="96" customWidth="1"/>
    <col min="10248" max="10248" width="26.7109375" style="96" customWidth="1"/>
    <col min="10249" max="10249" width="26.85546875" style="96" customWidth="1"/>
    <col min="10250" max="10250" width="8.7109375" style="96" customWidth="1"/>
    <col min="10251" max="10251" width="11.42578125" style="96"/>
    <col min="10252" max="10252" width="2" style="96" customWidth="1"/>
    <col min="10253" max="10253" width="11.42578125" style="96"/>
    <col min="10254" max="10254" width="42.5703125" style="96" customWidth="1"/>
    <col min="10255" max="10255" width="1.85546875" style="96" customWidth="1"/>
    <col min="10256" max="10496" width="11.42578125" style="96"/>
    <col min="10497" max="10497" width="5.5703125" style="96" customWidth="1"/>
    <col min="10498" max="10498" width="2.7109375" style="96" customWidth="1"/>
    <col min="10499" max="10499" width="3.5703125" style="96" customWidth="1"/>
    <col min="10500" max="10500" width="21" style="96" customWidth="1"/>
    <col min="10501" max="10501" width="15.7109375" style="96" customWidth="1"/>
    <col min="10502" max="10502" width="26.7109375" style="96" customWidth="1"/>
    <col min="10503" max="10503" width="26.85546875" style="96" customWidth="1"/>
    <col min="10504" max="10504" width="26.7109375" style="96" customWidth="1"/>
    <col min="10505" max="10505" width="26.85546875" style="96" customWidth="1"/>
    <col min="10506" max="10506" width="8.7109375" style="96" customWidth="1"/>
    <col min="10507" max="10507" width="11.42578125" style="96"/>
    <col min="10508" max="10508" width="2" style="96" customWidth="1"/>
    <col min="10509" max="10509" width="11.42578125" style="96"/>
    <col min="10510" max="10510" width="42.5703125" style="96" customWidth="1"/>
    <col min="10511" max="10511" width="1.85546875" style="96" customWidth="1"/>
    <col min="10512" max="10752" width="11.42578125" style="96"/>
    <col min="10753" max="10753" width="5.5703125" style="96" customWidth="1"/>
    <col min="10754" max="10754" width="2.7109375" style="96" customWidth="1"/>
    <col min="10755" max="10755" width="3.5703125" style="96" customWidth="1"/>
    <col min="10756" max="10756" width="21" style="96" customWidth="1"/>
    <col min="10757" max="10757" width="15.7109375" style="96" customWidth="1"/>
    <col min="10758" max="10758" width="26.7109375" style="96" customWidth="1"/>
    <col min="10759" max="10759" width="26.85546875" style="96" customWidth="1"/>
    <col min="10760" max="10760" width="26.7109375" style="96" customWidth="1"/>
    <col min="10761" max="10761" width="26.85546875" style="96" customWidth="1"/>
    <col min="10762" max="10762" width="8.7109375" style="96" customWidth="1"/>
    <col min="10763" max="10763" width="11.42578125" style="96"/>
    <col min="10764" max="10764" width="2" style="96" customWidth="1"/>
    <col min="10765" max="10765" width="11.42578125" style="96"/>
    <col min="10766" max="10766" width="42.5703125" style="96" customWidth="1"/>
    <col min="10767" max="10767" width="1.85546875" style="96" customWidth="1"/>
    <col min="10768" max="11008" width="11.42578125" style="96"/>
    <col min="11009" max="11009" width="5.5703125" style="96" customWidth="1"/>
    <col min="11010" max="11010" width="2.7109375" style="96" customWidth="1"/>
    <col min="11011" max="11011" width="3.5703125" style="96" customWidth="1"/>
    <col min="11012" max="11012" width="21" style="96" customWidth="1"/>
    <col min="11013" max="11013" width="15.7109375" style="96" customWidth="1"/>
    <col min="11014" max="11014" width="26.7109375" style="96" customWidth="1"/>
    <col min="11015" max="11015" width="26.85546875" style="96" customWidth="1"/>
    <col min="11016" max="11016" width="26.7109375" style="96" customWidth="1"/>
    <col min="11017" max="11017" width="26.85546875" style="96" customWidth="1"/>
    <col min="11018" max="11018" width="8.7109375" style="96" customWidth="1"/>
    <col min="11019" max="11019" width="11.42578125" style="96"/>
    <col min="11020" max="11020" width="2" style="96" customWidth="1"/>
    <col min="11021" max="11021" width="11.42578125" style="96"/>
    <col min="11022" max="11022" width="42.5703125" style="96" customWidth="1"/>
    <col min="11023" max="11023" width="1.85546875" style="96" customWidth="1"/>
    <col min="11024" max="11264" width="11.42578125" style="96"/>
    <col min="11265" max="11265" width="5.5703125" style="96" customWidth="1"/>
    <col min="11266" max="11266" width="2.7109375" style="96" customWidth="1"/>
    <col min="11267" max="11267" width="3.5703125" style="96" customWidth="1"/>
    <col min="11268" max="11268" width="21" style="96" customWidth="1"/>
    <col min="11269" max="11269" width="15.7109375" style="96" customWidth="1"/>
    <col min="11270" max="11270" width="26.7109375" style="96" customWidth="1"/>
    <col min="11271" max="11271" width="26.85546875" style="96" customWidth="1"/>
    <col min="11272" max="11272" width="26.7109375" style="96" customWidth="1"/>
    <col min="11273" max="11273" width="26.85546875" style="96" customWidth="1"/>
    <col min="11274" max="11274" width="8.7109375" style="96" customWidth="1"/>
    <col min="11275" max="11275" width="11.42578125" style="96"/>
    <col min="11276" max="11276" width="2" style="96" customWidth="1"/>
    <col min="11277" max="11277" width="11.42578125" style="96"/>
    <col min="11278" max="11278" width="42.5703125" style="96" customWidth="1"/>
    <col min="11279" max="11279" width="1.85546875" style="96" customWidth="1"/>
    <col min="11280" max="11520" width="11.42578125" style="96"/>
    <col min="11521" max="11521" width="5.5703125" style="96" customWidth="1"/>
    <col min="11522" max="11522" width="2.7109375" style="96" customWidth="1"/>
    <col min="11523" max="11523" width="3.5703125" style="96" customWidth="1"/>
    <col min="11524" max="11524" width="21" style="96" customWidth="1"/>
    <col min="11525" max="11525" width="15.7109375" style="96" customWidth="1"/>
    <col min="11526" max="11526" width="26.7109375" style="96" customWidth="1"/>
    <col min="11527" max="11527" width="26.85546875" style="96" customWidth="1"/>
    <col min="11528" max="11528" width="26.7109375" style="96" customWidth="1"/>
    <col min="11529" max="11529" width="26.85546875" style="96" customWidth="1"/>
    <col min="11530" max="11530" width="8.7109375" style="96" customWidth="1"/>
    <col min="11531" max="11531" width="11.42578125" style="96"/>
    <col min="11532" max="11532" width="2" style="96" customWidth="1"/>
    <col min="11533" max="11533" width="11.42578125" style="96"/>
    <col min="11534" max="11534" width="42.5703125" style="96" customWidth="1"/>
    <col min="11535" max="11535" width="1.85546875" style="96" customWidth="1"/>
    <col min="11536" max="11776" width="11.42578125" style="96"/>
    <col min="11777" max="11777" width="5.5703125" style="96" customWidth="1"/>
    <col min="11778" max="11778" width="2.7109375" style="96" customWidth="1"/>
    <col min="11779" max="11779" width="3.5703125" style="96" customWidth="1"/>
    <col min="11780" max="11780" width="21" style="96" customWidth="1"/>
    <col min="11781" max="11781" width="15.7109375" style="96" customWidth="1"/>
    <col min="11782" max="11782" width="26.7109375" style="96" customWidth="1"/>
    <col min="11783" max="11783" width="26.85546875" style="96" customWidth="1"/>
    <col min="11784" max="11784" width="26.7109375" style="96" customWidth="1"/>
    <col min="11785" max="11785" width="26.85546875" style="96" customWidth="1"/>
    <col min="11786" max="11786" width="8.7109375" style="96" customWidth="1"/>
    <col min="11787" max="11787" width="11.42578125" style="96"/>
    <col min="11788" max="11788" width="2" style="96" customWidth="1"/>
    <col min="11789" max="11789" width="11.42578125" style="96"/>
    <col min="11790" max="11790" width="42.5703125" style="96" customWidth="1"/>
    <col min="11791" max="11791" width="1.85546875" style="96" customWidth="1"/>
    <col min="11792" max="12032" width="11.42578125" style="96"/>
    <col min="12033" max="12033" width="5.5703125" style="96" customWidth="1"/>
    <col min="12034" max="12034" width="2.7109375" style="96" customWidth="1"/>
    <col min="12035" max="12035" width="3.5703125" style="96" customWidth="1"/>
    <col min="12036" max="12036" width="21" style="96" customWidth="1"/>
    <col min="12037" max="12037" width="15.7109375" style="96" customWidth="1"/>
    <col min="12038" max="12038" width="26.7109375" style="96" customWidth="1"/>
    <col min="12039" max="12039" width="26.85546875" style="96" customWidth="1"/>
    <col min="12040" max="12040" width="26.7109375" style="96" customWidth="1"/>
    <col min="12041" max="12041" width="26.85546875" style="96" customWidth="1"/>
    <col min="12042" max="12042" width="8.7109375" style="96" customWidth="1"/>
    <col min="12043" max="12043" width="11.42578125" style="96"/>
    <col min="12044" max="12044" width="2" style="96" customWidth="1"/>
    <col min="12045" max="12045" width="11.42578125" style="96"/>
    <col min="12046" max="12046" width="42.5703125" style="96" customWidth="1"/>
    <col min="12047" max="12047" width="1.85546875" style="96" customWidth="1"/>
    <col min="12048" max="12288" width="11.42578125" style="96"/>
    <col min="12289" max="12289" width="5.5703125" style="96" customWidth="1"/>
    <col min="12290" max="12290" width="2.7109375" style="96" customWidth="1"/>
    <col min="12291" max="12291" width="3.5703125" style="96" customWidth="1"/>
    <col min="12292" max="12292" width="21" style="96" customWidth="1"/>
    <col min="12293" max="12293" width="15.7109375" style="96" customWidth="1"/>
    <col min="12294" max="12294" width="26.7109375" style="96" customWidth="1"/>
    <col min="12295" max="12295" width="26.85546875" style="96" customWidth="1"/>
    <col min="12296" max="12296" width="26.7109375" style="96" customWidth="1"/>
    <col min="12297" max="12297" width="26.85546875" style="96" customWidth="1"/>
    <col min="12298" max="12298" width="8.7109375" style="96" customWidth="1"/>
    <col min="12299" max="12299" width="11.42578125" style="96"/>
    <col min="12300" max="12300" width="2" style="96" customWidth="1"/>
    <col min="12301" max="12301" width="11.42578125" style="96"/>
    <col min="12302" max="12302" width="42.5703125" style="96" customWidth="1"/>
    <col min="12303" max="12303" width="1.85546875" style="96" customWidth="1"/>
    <col min="12304" max="12544" width="11.42578125" style="96"/>
    <col min="12545" max="12545" width="5.5703125" style="96" customWidth="1"/>
    <col min="12546" max="12546" width="2.7109375" style="96" customWidth="1"/>
    <col min="12547" max="12547" width="3.5703125" style="96" customWidth="1"/>
    <col min="12548" max="12548" width="21" style="96" customWidth="1"/>
    <col min="12549" max="12549" width="15.7109375" style="96" customWidth="1"/>
    <col min="12550" max="12550" width="26.7109375" style="96" customWidth="1"/>
    <col min="12551" max="12551" width="26.85546875" style="96" customWidth="1"/>
    <col min="12552" max="12552" width="26.7109375" style="96" customWidth="1"/>
    <col min="12553" max="12553" width="26.85546875" style="96" customWidth="1"/>
    <col min="12554" max="12554" width="8.7109375" style="96" customWidth="1"/>
    <col min="12555" max="12555" width="11.42578125" style="96"/>
    <col min="12556" max="12556" width="2" style="96" customWidth="1"/>
    <col min="12557" max="12557" width="11.42578125" style="96"/>
    <col min="12558" max="12558" width="42.5703125" style="96" customWidth="1"/>
    <col min="12559" max="12559" width="1.85546875" style="96" customWidth="1"/>
    <col min="12560" max="12800" width="11.42578125" style="96"/>
    <col min="12801" max="12801" width="5.5703125" style="96" customWidth="1"/>
    <col min="12802" max="12802" width="2.7109375" style="96" customWidth="1"/>
    <col min="12803" max="12803" width="3.5703125" style="96" customWidth="1"/>
    <col min="12804" max="12804" width="21" style="96" customWidth="1"/>
    <col min="12805" max="12805" width="15.7109375" style="96" customWidth="1"/>
    <col min="12806" max="12806" width="26.7109375" style="96" customWidth="1"/>
    <col min="12807" max="12807" width="26.85546875" style="96" customWidth="1"/>
    <col min="12808" max="12808" width="26.7109375" style="96" customWidth="1"/>
    <col min="12809" max="12809" width="26.85546875" style="96" customWidth="1"/>
    <col min="12810" max="12810" width="8.7109375" style="96" customWidth="1"/>
    <col min="12811" max="12811" width="11.42578125" style="96"/>
    <col min="12812" max="12812" width="2" style="96" customWidth="1"/>
    <col min="12813" max="12813" width="11.42578125" style="96"/>
    <col min="12814" max="12814" width="42.5703125" style="96" customWidth="1"/>
    <col min="12815" max="12815" width="1.85546875" style="96" customWidth="1"/>
    <col min="12816" max="13056" width="11.42578125" style="96"/>
    <col min="13057" max="13057" width="5.5703125" style="96" customWidth="1"/>
    <col min="13058" max="13058" width="2.7109375" style="96" customWidth="1"/>
    <col min="13059" max="13059" width="3.5703125" style="96" customWidth="1"/>
    <col min="13060" max="13060" width="21" style="96" customWidth="1"/>
    <col min="13061" max="13061" width="15.7109375" style="96" customWidth="1"/>
    <col min="13062" max="13062" width="26.7109375" style="96" customWidth="1"/>
    <col min="13063" max="13063" width="26.85546875" style="96" customWidth="1"/>
    <col min="13064" max="13064" width="26.7109375" style="96" customWidth="1"/>
    <col min="13065" max="13065" width="26.85546875" style="96" customWidth="1"/>
    <col min="13066" max="13066" width="8.7109375" style="96" customWidth="1"/>
    <col min="13067" max="13067" width="11.42578125" style="96"/>
    <col min="13068" max="13068" width="2" style="96" customWidth="1"/>
    <col min="13069" max="13069" width="11.42578125" style="96"/>
    <col min="13070" max="13070" width="42.5703125" style="96" customWidth="1"/>
    <col min="13071" max="13071" width="1.85546875" style="96" customWidth="1"/>
    <col min="13072" max="13312" width="11.42578125" style="96"/>
    <col min="13313" max="13313" width="5.5703125" style="96" customWidth="1"/>
    <col min="13314" max="13314" width="2.7109375" style="96" customWidth="1"/>
    <col min="13315" max="13315" width="3.5703125" style="96" customWidth="1"/>
    <col min="13316" max="13316" width="21" style="96" customWidth="1"/>
    <col min="13317" max="13317" width="15.7109375" style="96" customWidth="1"/>
    <col min="13318" max="13318" width="26.7109375" style="96" customWidth="1"/>
    <col min="13319" max="13319" width="26.85546875" style="96" customWidth="1"/>
    <col min="13320" max="13320" width="26.7109375" style="96" customWidth="1"/>
    <col min="13321" max="13321" width="26.85546875" style="96" customWidth="1"/>
    <col min="13322" max="13322" width="8.7109375" style="96" customWidth="1"/>
    <col min="13323" max="13323" width="11.42578125" style="96"/>
    <col min="13324" max="13324" width="2" style="96" customWidth="1"/>
    <col min="13325" max="13325" width="11.42578125" style="96"/>
    <col min="13326" max="13326" width="42.5703125" style="96" customWidth="1"/>
    <col min="13327" max="13327" width="1.85546875" style="96" customWidth="1"/>
    <col min="13328" max="13568" width="11.42578125" style="96"/>
    <col min="13569" max="13569" width="5.5703125" style="96" customWidth="1"/>
    <col min="13570" max="13570" width="2.7109375" style="96" customWidth="1"/>
    <col min="13571" max="13571" width="3.5703125" style="96" customWidth="1"/>
    <col min="13572" max="13572" width="21" style="96" customWidth="1"/>
    <col min="13573" max="13573" width="15.7109375" style="96" customWidth="1"/>
    <col min="13574" max="13574" width="26.7109375" style="96" customWidth="1"/>
    <col min="13575" max="13575" width="26.85546875" style="96" customWidth="1"/>
    <col min="13576" max="13576" width="26.7109375" style="96" customWidth="1"/>
    <col min="13577" max="13577" width="26.85546875" style="96" customWidth="1"/>
    <col min="13578" max="13578" width="8.7109375" style="96" customWidth="1"/>
    <col min="13579" max="13579" width="11.42578125" style="96"/>
    <col min="13580" max="13580" width="2" style="96" customWidth="1"/>
    <col min="13581" max="13581" width="11.42578125" style="96"/>
    <col min="13582" max="13582" width="42.5703125" style="96" customWidth="1"/>
    <col min="13583" max="13583" width="1.85546875" style="96" customWidth="1"/>
    <col min="13584" max="13824" width="11.42578125" style="96"/>
    <col min="13825" max="13825" width="5.5703125" style="96" customWidth="1"/>
    <col min="13826" max="13826" width="2.7109375" style="96" customWidth="1"/>
    <col min="13827" max="13827" width="3.5703125" style="96" customWidth="1"/>
    <col min="13828" max="13828" width="21" style="96" customWidth="1"/>
    <col min="13829" max="13829" width="15.7109375" style="96" customWidth="1"/>
    <col min="13830" max="13830" width="26.7109375" style="96" customWidth="1"/>
    <col min="13831" max="13831" width="26.85546875" style="96" customWidth="1"/>
    <col min="13832" max="13832" width="26.7109375" style="96" customWidth="1"/>
    <col min="13833" max="13833" width="26.85546875" style="96" customWidth="1"/>
    <col min="13834" max="13834" width="8.7109375" style="96" customWidth="1"/>
    <col min="13835" max="13835" width="11.42578125" style="96"/>
    <col min="13836" max="13836" width="2" style="96" customWidth="1"/>
    <col min="13837" max="13837" width="11.42578125" style="96"/>
    <col min="13838" max="13838" width="42.5703125" style="96" customWidth="1"/>
    <col min="13839" max="13839" width="1.85546875" style="96" customWidth="1"/>
    <col min="13840" max="14080" width="11.42578125" style="96"/>
    <col min="14081" max="14081" width="5.5703125" style="96" customWidth="1"/>
    <col min="14082" max="14082" width="2.7109375" style="96" customWidth="1"/>
    <col min="14083" max="14083" width="3.5703125" style="96" customWidth="1"/>
    <col min="14084" max="14084" width="21" style="96" customWidth="1"/>
    <col min="14085" max="14085" width="15.7109375" style="96" customWidth="1"/>
    <col min="14086" max="14086" width="26.7109375" style="96" customWidth="1"/>
    <col min="14087" max="14087" width="26.85546875" style="96" customWidth="1"/>
    <col min="14088" max="14088" width="26.7109375" style="96" customWidth="1"/>
    <col min="14089" max="14089" width="26.85546875" style="96" customWidth="1"/>
    <col min="14090" max="14090" width="8.7109375" style="96" customWidth="1"/>
    <col min="14091" max="14091" width="11.42578125" style="96"/>
    <col min="14092" max="14092" width="2" style="96" customWidth="1"/>
    <col min="14093" max="14093" width="11.42578125" style="96"/>
    <col min="14094" max="14094" width="42.5703125" style="96" customWidth="1"/>
    <col min="14095" max="14095" width="1.85546875" style="96" customWidth="1"/>
    <col min="14096" max="14336" width="11.42578125" style="96"/>
    <col min="14337" max="14337" width="5.5703125" style="96" customWidth="1"/>
    <col min="14338" max="14338" width="2.7109375" style="96" customWidth="1"/>
    <col min="14339" max="14339" width="3.5703125" style="96" customWidth="1"/>
    <col min="14340" max="14340" width="21" style="96" customWidth="1"/>
    <col min="14341" max="14341" width="15.7109375" style="96" customWidth="1"/>
    <col min="14342" max="14342" width="26.7109375" style="96" customWidth="1"/>
    <col min="14343" max="14343" width="26.85546875" style="96" customWidth="1"/>
    <col min="14344" max="14344" width="26.7109375" style="96" customWidth="1"/>
    <col min="14345" max="14345" width="26.85546875" style="96" customWidth="1"/>
    <col min="14346" max="14346" width="8.7109375" style="96" customWidth="1"/>
    <col min="14347" max="14347" width="11.42578125" style="96"/>
    <col min="14348" max="14348" width="2" style="96" customWidth="1"/>
    <col min="14349" max="14349" width="11.42578125" style="96"/>
    <col min="14350" max="14350" width="42.5703125" style="96" customWidth="1"/>
    <col min="14351" max="14351" width="1.85546875" style="96" customWidth="1"/>
    <col min="14352" max="14592" width="11.42578125" style="96"/>
    <col min="14593" max="14593" width="5.5703125" style="96" customWidth="1"/>
    <col min="14594" max="14594" width="2.7109375" style="96" customWidth="1"/>
    <col min="14595" max="14595" width="3.5703125" style="96" customWidth="1"/>
    <col min="14596" max="14596" width="21" style="96" customWidth="1"/>
    <col min="14597" max="14597" width="15.7109375" style="96" customWidth="1"/>
    <col min="14598" max="14598" width="26.7109375" style="96" customWidth="1"/>
    <col min="14599" max="14599" width="26.85546875" style="96" customWidth="1"/>
    <col min="14600" max="14600" width="26.7109375" style="96" customWidth="1"/>
    <col min="14601" max="14601" width="26.85546875" style="96" customWidth="1"/>
    <col min="14602" max="14602" width="8.7109375" style="96" customWidth="1"/>
    <col min="14603" max="14603" width="11.42578125" style="96"/>
    <col min="14604" max="14604" width="2" style="96" customWidth="1"/>
    <col min="14605" max="14605" width="11.42578125" style="96"/>
    <col min="14606" max="14606" width="42.5703125" style="96" customWidth="1"/>
    <col min="14607" max="14607" width="1.85546875" style="96" customWidth="1"/>
    <col min="14608" max="14848" width="11.42578125" style="96"/>
    <col min="14849" max="14849" width="5.5703125" style="96" customWidth="1"/>
    <col min="14850" max="14850" width="2.7109375" style="96" customWidth="1"/>
    <col min="14851" max="14851" width="3.5703125" style="96" customWidth="1"/>
    <col min="14852" max="14852" width="21" style="96" customWidth="1"/>
    <col min="14853" max="14853" width="15.7109375" style="96" customWidth="1"/>
    <col min="14854" max="14854" width="26.7109375" style="96" customWidth="1"/>
    <col min="14855" max="14855" width="26.85546875" style="96" customWidth="1"/>
    <col min="14856" max="14856" width="26.7109375" style="96" customWidth="1"/>
    <col min="14857" max="14857" width="26.85546875" style="96" customWidth="1"/>
    <col min="14858" max="14858" width="8.7109375" style="96" customWidth="1"/>
    <col min="14859" max="14859" width="11.42578125" style="96"/>
    <col min="14860" max="14860" width="2" style="96" customWidth="1"/>
    <col min="14861" max="14861" width="11.42578125" style="96"/>
    <col min="14862" max="14862" width="42.5703125" style="96" customWidth="1"/>
    <col min="14863" max="14863" width="1.85546875" style="96" customWidth="1"/>
    <col min="14864" max="15104" width="11.42578125" style="96"/>
    <col min="15105" max="15105" width="5.5703125" style="96" customWidth="1"/>
    <col min="15106" max="15106" width="2.7109375" style="96" customWidth="1"/>
    <col min="15107" max="15107" width="3.5703125" style="96" customWidth="1"/>
    <col min="15108" max="15108" width="21" style="96" customWidth="1"/>
    <col min="15109" max="15109" width="15.7109375" style="96" customWidth="1"/>
    <col min="15110" max="15110" width="26.7109375" style="96" customWidth="1"/>
    <col min="15111" max="15111" width="26.85546875" style="96" customWidth="1"/>
    <col min="15112" max="15112" width="26.7109375" style="96" customWidth="1"/>
    <col min="15113" max="15113" width="26.85546875" style="96" customWidth="1"/>
    <col min="15114" max="15114" width="8.7109375" style="96" customWidth="1"/>
    <col min="15115" max="15115" width="11.42578125" style="96"/>
    <col min="15116" max="15116" width="2" style="96" customWidth="1"/>
    <col min="15117" max="15117" width="11.42578125" style="96"/>
    <col min="15118" max="15118" width="42.5703125" style="96" customWidth="1"/>
    <col min="15119" max="15119" width="1.85546875" style="96" customWidth="1"/>
    <col min="15120" max="15360" width="11.42578125" style="96"/>
    <col min="15361" max="15361" width="5.5703125" style="96" customWidth="1"/>
    <col min="15362" max="15362" width="2.7109375" style="96" customWidth="1"/>
    <col min="15363" max="15363" width="3.5703125" style="96" customWidth="1"/>
    <col min="15364" max="15364" width="21" style="96" customWidth="1"/>
    <col min="15365" max="15365" width="15.7109375" style="96" customWidth="1"/>
    <col min="15366" max="15366" width="26.7109375" style="96" customWidth="1"/>
    <col min="15367" max="15367" width="26.85546875" style="96" customWidth="1"/>
    <col min="15368" max="15368" width="26.7109375" style="96" customWidth="1"/>
    <col min="15369" max="15369" width="26.85546875" style="96" customWidth="1"/>
    <col min="15370" max="15370" width="8.7109375" style="96" customWidth="1"/>
    <col min="15371" max="15371" width="11.42578125" style="96"/>
    <col min="15372" max="15372" width="2" style="96" customWidth="1"/>
    <col min="15373" max="15373" width="11.42578125" style="96"/>
    <col min="15374" max="15374" width="42.5703125" style="96" customWidth="1"/>
    <col min="15375" max="15375" width="1.85546875" style="96" customWidth="1"/>
    <col min="15376" max="15616" width="11.42578125" style="96"/>
    <col min="15617" max="15617" width="5.5703125" style="96" customWidth="1"/>
    <col min="15618" max="15618" width="2.7109375" style="96" customWidth="1"/>
    <col min="15619" max="15619" width="3.5703125" style="96" customWidth="1"/>
    <col min="15620" max="15620" width="21" style="96" customWidth="1"/>
    <col min="15621" max="15621" width="15.7109375" style="96" customWidth="1"/>
    <col min="15622" max="15622" width="26.7109375" style="96" customWidth="1"/>
    <col min="15623" max="15623" width="26.85546875" style="96" customWidth="1"/>
    <col min="15624" max="15624" width="26.7109375" style="96" customWidth="1"/>
    <col min="15625" max="15625" width="26.85546875" style="96" customWidth="1"/>
    <col min="15626" max="15626" width="8.7109375" style="96" customWidth="1"/>
    <col min="15627" max="15627" width="11.42578125" style="96"/>
    <col min="15628" max="15628" width="2" style="96" customWidth="1"/>
    <col min="15629" max="15629" width="11.42578125" style="96"/>
    <col min="15630" max="15630" width="42.5703125" style="96" customWidth="1"/>
    <col min="15631" max="15631" width="1.85546875" style="96" customWidth="1"/>
    <col min="15632" max="15872" width="11.42578125" style="96"/>
    <col min="15873" max="15873" width="5.5703125" style="96" customWidth="1"/>
    <col min="15874" max="15874" width="2.7109375" style="96" customWidth="1"/>
    <col min="15875" max="15875" width="3.5703125" style="96" customWidth="1"/>
    <col min="15876" max="15876" width="21" style="96" customWidth="1"/>
    <col min="15877" max="15877" width="15.7109375" style="96" customWidth="1"/>
    <col min="15878" max="15878" width="26.7109375" style="96" customWidth="1"/>
    <col min="15879" max="15879" width="26.85546875" style="96" customWidth="1"/>
    <col min="15880" max="15880" width="26.7109375" style="96" customWidth="1"/>
    <col min="15881" max="15881" width="26.85546875" style="96" customWidth="1"/>
    <col min="15882" max="15882" width="8.7109375" style="96" customWidth="1"/>
    <col min="15883" max="15883" width="11.42578125" style="96"/>
    <col min="15884" max="15884" width="2" style="96" customWidth="1"/>
    <col min="15885" max="15885" width="11.42578125" style="96"/>
    <col min="15886" max="15886" width="42.5703125" style="96" customWidth="1"/>
    <col min="15887" max="15887" width="1.85546875" style="96" customWidth="1"/>
    <col min="15888" max="16128" width="11.42578125" style="96"/>
    <col min="16129" max="16129" width="5.5703125" style="96" customWidth="1"/>
    <col min="16130" max="16130" width="2.7109375" style="96" customWidth="1"/>
    <col min="16131" max="16131" width="3.5703125" style="96" customWidth="1"/>
    <col min="16132" max="16132" width="21" style="96" customWidth="1"/>
    <col min="16133" max="16133" width="15.7109375" style="96" customWidth="1"/>
    <col min="16134" max="16134" width="26.7109375" style="96" customWidth="1"/>
    <col min="16135" max="16135" width="26.85546875" style="96" customWidth="1"/>
    <col min="16136" max="16136" width="26.7109375" style="96" customWidth="1"/>
    <col min="16137" max="16137" width="26.85546875" style="96" customWidth="1"/>
    <col min="16138" max="16138" width="8.7109375" style="96" customWidth="1"/>
    <col min="16139" max="16139" width="11.42578125" style="96"/>
    <col min="16140" max="16140" width="2" style="96" customWidth="1"/>
    <col min="16141" max="16141" width="11.42578125" style="96"/>
    <col min="16142" max="16142" width="42.5703125" style="96" customWidth="1"/>
    <col min="16143" max="16143" width="1.85546875" style="96" customWidth="1"/>
    <col min="16144" max="16384" width="11.42578125" style="96"/>
  </cols>
  <sheetData>
    <row r="1" spans="1:15">
      <c r="A1" s="74" t="s">
        <v>678</v>
      </c>
    </row>
    <row r="3" spans="1:15">
      <c r="A3" s="91" t="s">
        <v>679</v>
      </c>
      <c r="B3" s="92" t="s">
        <v>680</v>
      </c>
      <c r="C3" s="92"/>
    </row>
    <row r="5" spans="1:15">
      <c r="A5" s="91" t="s">
        <v>681</v>
      </c>
      <c r="B5" s="92" t="s">
        <v>637</v>
      </c>
    </row>
    <row r="6" spans="1:15">
      <c r="A6" s="668" t="s">
        <v>154</v>
      </c>
      <c r="B6" s="669"/>
      <c r="C6" s="669"/>
      <c r="D6" s="669"/>
      <c r="E6" s="676" t="s">
        <v>638</v>
      </c>
      <c r="F6" s="668" t="s">
        <v>639</v>
      </c>
      <c r="L6" s="517" t="s">
        <v>17</v>
      </c>
      <c r="M6" s="518"/>
      <c r="N6" s="518"/>
      <c r="O6" s="519"/>
    </row>
    <row r="7" spans="1:15">
      <c r="A7" s="671"/>
      <c r="B7" s="672"/>
      <c r="C7" s="672"/>
      <c r="D7" s="672"/>
      <c r="E7" s="676"/>
      <c r="F7" s="683"/>
      <c r="L7" s="78"/>
      <c r="M7" s="84"/>
      <c r="N7" s="84"/>
      <c r="O7" s="85"/>
    </row>
    <row r="8" spans="1:15" ht="15" customHeight="1">
      <c r="A8" s="686" t="s">
        <v>127</v>
      </c>
      <c r="B8" s="687"/>
      <c r="C8" s="687"/>
      <c r="D8" s="687"/>
      <c r="E8" s="128">
        <v>15</v>
      </c>
      <c r="F8" s="129">
        <f>'A.IX.a. Deprec. veículos'!F8:F9</f>
        <v>0.2</v>
      </c>
      <c r="G8" s="130"/>
      <c r="L8" s="80"/>
      <c r="M8" s="8"/>
      <c r="N8" s="86" t="s">
        <v>19</v>
      </c>
      <c r="O8" s="87"/>
    </row>
    <row r="9" spans="1:15">
      <c r="A9" s="686" t="s">
        <v>131</v>
      </c>
      <c r="B9" s="687"/>
      <c r="C9" s="687"/>
      <c r="D9" s="687"/>
      <c r="E9" s="128">
        <v>15</v>
      </c>
      <c r="F9" s="129">
        <f>F8</f>
        <v>0.2</v>
      </c>
      <c r="G9" s="130"/>
      <c r="L9" s="80"/>
      <c r="M9" s="32"/>
      <c r="N9" s="86" t="s">
        <v>21</v>
      </c>
      <c r="O9" s="87"/>
    </row>
    <row r="10" spans="1:15" ht="15" customHeight="1">
      <c r="A10" s="686" t="s">
        <v>112</v>
      </c>
      <c r="B10" s="687"/>
      <c r="C10" s="687"/>
      <c r="D10" s="687"/>
      <c r="E10" s="128">
        <v>15</v>
      </c>
      <c r="F10" s="129">
        <f>'A.IX.a. Deprec. veículos'!F10:F11</f>
        <v>0.2</v>
      </c>
      <c r="G10" s="130"/>
      <c r="L10" s="80"/>
      <c r="M10" s="33"/>
      <c r="N10" s="86" t="s">
        <v>23</v>
      </c>
      <c r="O10" s="87"/>
    </row>
    <row r="11" spans="1:15">
      <c r="A11" s="686" t="s">
        <v>138</v>
      </c>
      <c r="B11" s="687"/>
      <c r="C11" s="687"/>
      <c r="D11" s="687"/>
      <c r="E11" s="128">
        <v>15</v>
      </c>
      <c r="F11" s="129">
        <f>F10</f>
        <v>0.2</v>
      </c>
      <c r="G11" s="130"/>
      <c r="L11" s="81"/>
      <c r="M11" s="88"/>
      <c r="N11" s="88"/>
      <c r="O11" s="89"/>
    </row>
    <row r="12" spans="1:15" ht="15" customHeight="1">
      <c r="A12" s="686" t="s">
        <v>142</v>
      </c>
      <c r="B12" s="687"/>
      <c r="C12" s="687"/>
      <c r="D12" s="687"/>
      <c r="E12" s="128">
        <v>15</v>
      </c>
      <c r="F12" s="129">
        <f>'A.IX.a. Deprec. veículos'!F12:F13</f>
        <v>0.2</v>
      </c>
      <c r="G12" s="130"/>
    </row>
    <row r="13" spans="1:15">
      <c r="A13" s="686" t="s">
        <v>144</v>
      </c>
      <c r="B13" s="687"/>
      <c r="C13" s="687"/>
      <c r="D13" s="687"/>
      <c r="E13" s="128">
        <v>15</v>
      </c>
      <c r="F13" s="129">
        <f>'A.IX.a. Deprec. veículos'!F13:F14</f>
        <v>0.2</v>
      </c>
      <c r="G13" s="130"/>
    </row>
    <row r="14" spans="1:15">
      <c r="A14" s="686" t="s">
        <v>148</v>
      </c>
      <c r="B14" s="687"/>
      <c r="C14" s="687"/>
      <c r="D14" s="687"/>
      <c r="E14" s="128">
        <v>15</v>
      </c>
      <c r="F14" s="129">
        <f>F13</f>
        <v>0.2</v>
      </c>
      <c r="G14" s="130"/>
    </row>
    <row r="15" spans="1:15">
      <c r="A15" s="131"/>
      <c r="B15" s="131"/>
      <c r="C15" s="131"/>
      <c r="D15" s="131"/>
      <c r="E15" s="132"/>
      <c r="F15" s="133"/>
      <c r="G15" s="134"/>
      <c r="J15" s="142"/>
    </row>
    <row r="16" spans="1:15">
      <c r="A16" s="91" t="s">
        <v>682</v>
      </c>
      <c r="B16" s="92" t="s">
        <v>650</v>
      </c>
    </row>
    <row r="17" spans="1:13" ht="15" customHeight="1">
      <c r="A17" s="810" t="s">
        <v>154</v>
      </c>
      <c r="B17" s="810"/>
      <c r="C17" s="810"/>
      <c r="D17" s="810"/>
      <c r="E17" s="770" t="s">
        <v>160</v>
      </c>
      <c r="F17" s="805" t="s">
        <v>155</v>
      </c>
      <c r="G17" s="806"/>
      <c r="H17" s="805" t="s">
        <v>156</v>
      </c>
      <c r="I17" s="807"/>
      <c r="J17" s="808" t="s">
        <v>683</v>
      </c>
    </row>
    <row r="18" spans="1:13">
      <c r="A18" s="770"/>
      <c r="B18" s="770"/>
      <c r="C18" s="770"/>
      <c r="D18" s="770"/>
      <c r="E18" s="758"/>
      <c r="F18" s="135" t="s">
        <v>157</v>
      </c>
      <c r="G18" s="135" t="s">
        <v>158</v>
      </c>
      <c r="H18" s="135" t="s">
        <v>157</v>
      </c>
      <c r="I18" s="143" t="s">
        <v>158</v>
      </c>
      <c r="J18" s="809"/>
    </row>
    <row r="19" spans="1:13">
      <c r="A19" s="709" t="s">
        <v>161</v>
      </c>
      <c r="B19" s="710"/>
      <c r="C19" s="710"/>
      <c r="D19" s="711"/>
      <c r="E19" s="136">
        <v>0</v>
      </c>
      <c r="F19" s="137">
        <f>'1.3 Frota Total'!E31</f>
        <v>0</v>
      </c>
      <c r="G19" s="137">
        <f>'1.3 Frota Total'!F31</f>
        <v>0</v>
      </c>
      <c r="H19" s="137">
        <f>'1.3 Frota Total'!G31</f>
        <v>0</v>
      </c>
      <c r="I19" s="144">
        <f>'1.3 Frota Total'!H31</f>
        <v>0</v>
      </c>
      <c r="J19" s="145">
        <v>1</v>
      </c>
    </row>
    <row r="20" spans="1:13">
      <c r="A20" s="712"/>
      <c r="B20" s="713"/>
      <c r="C20" s="713"/>
      <c r="D20" s="714"/>
      <c r="E20" s="138">
        <v>1</v>
      </c>
      <c r="F20" s="139">
        <f>'1.3 Frota Total'!E32</f>
        <v>0</v>
      </c>
      <c r="G20" s="139">
        <f>'1.3 Frota Total'!F32</f>
        <v>0</v>
      </c>
      <c r="H20" s="139">
        <f>'1.3 Frota Total'!G32</f>
        <v>0</v>
      </c>
      <c r="I20" s="146">
        <f>'1.3 Frota Total'!H32</f>
        <v>0</v>
      </c>
      <c r="J20" s="145">
        <f>1-'A.IX.a. Deprec. veículos'!D19</f>
        <v>0.9</v>
      </c>
      <c r="M20" s="147"/>
    </row>
    <row r="21" spans="1:13">
      <c r="A21" s="712"/>
      <c r="B21" s="713"/>
      <c r="C21" s="713"/>
      <c r="D21" s="714"/>
      <c r="E21" s="138">
        <v>2</v>
      </c>
      <c r="F21" s="139">
        <f>'1.3 Frota Total'!E33</f>
        <v>0</v>
      </c>
      <c r="G21" s="139">
        <f>'1.3 Frota Total'!F33</f>
        <v>0</v>
      </c>
      <c r="H21" s="139">
        <f>'1.3 Frota Total'!G33</f>
        <v>0</v>
      </c>
      <c r="I21" s="146">
        <f>'1.3 Frota Total'!H33</f>
        <v>0</v>
      </c>
      <c r="J21" s="145">
        <f>1-SUM('A.IX.a. Deprec. veículos'!D19:D20)</f>
        <v>0.80666666666666664</v>
      </c>
      <c r="M21" s="147"/>
    </row>
    <row r="22" spans="1:13">
      <c r="A22" s="712"/>
      <c r="B22" s="713"/>
      <c r="C22" s="713"/>
      <c r="D22" s="714"/>
      <c r="E22" s="138">
        <v>3</v>
      </c>
      <c r="F22" s="139">
        <f>'1.3 Frota Total'!E34</f>
        <v>0</v>
      </c>
      <c r="G22" s="139">
        <f>'1.3 Frota Total'!F34</f>
        <v>0</v>
      </c>
      <c r="H22" s="139">
        <f>'1.3 Frota Total'!G34</f>
        <v>0</v>
      </c>
      <c r="I22" s="146">
        <f>'1.3 Frota Total'!H34</f>
        <v>0</v>
      </c>
      <c r="J22" s="145">
        <f>1-SUM('A.IX.a. Deprec. veículos'!D19:D21)</f>
        <v>0.72</v>
      </c>
      <c r="L22" s="148"/>
      <c r="M22" s="147"/>
    </row>
    <row r="23" spans="1:13">
      <c r="A23" s="712"/>
      <c r="B23" s="713"/>
      <c r="C23" s="713"/>
      <c r="D23" s="714"/>
      <c r="E23" s="138">
        <v>4</v>
      </c>
      <c r="F23" s="139">
        <f>'1.3 Frota Total'!E35</f>
        <v>0</v>
      </c>
      <c r="G23" s="139">
        <f>'1.3 Frota Total'!F35</f>
        <v>0</v>
      </c>
      <c r="H23" s="139">
        <f>'1.3 Frota Total'!G35</f>
        <v>0</v>
      </c>
      <c r="I23" s="146">
        <f>'1.3 Frota Total'!H35</f>
        <v>0</v>
      </c>
      <c r="J23" s="145">
        <f>1-SUM('A.IX.a. Deprec. veículos'!D19:D22)</f>
        <v>0.6399999999999999</v>
      </c>
      <c r="M23" s="147"/>
    </row>
    <row r="24" spans="1:13">
      <c r="A24" s="712"/>
      <c r="B24" s="713"/>
      <c r="C24" s="713"/>
      <c r="D24" s="714"/>
      <c r="E24" s="138">
        <v>5</v>
      </c>
      <c r="F24" s="139">
        <f>'1.3 Frota Total'!E36</f>
        <v>0</v>
      </c>
      <c r="G24" s="139">
        <f>'1.3 Frota Total'!F36</f>
        <v>0</v>
      </c>
      <c r="H24" s="139">
        <f>'1.3 Frota Total'!G36</f>
        <v>0</v>
      </c>
      <c r="I24" s="146">
        <f>'1.3 Frota Total'!H36</f>
        <v>0</v>
      </c>
      <c r="J24" s="145">
        <f>1-SUM('A.IX.a. Deprec. veículos'!D19:D23)</f>
        <v>0.56666666666666665</v>
      </c>
      <c r="M24" s="147"/>
    </row>
    <row r="25" spans="1:13">
      <c r="A25" s="712"/>
      <c r="B25" s="713"/>
      <c r="C25" s="713"/>
      <c r="D25" s="714"/>
      <c r="E25" s="138">
        <v>6</v>
      </c>
      <c r="F25" s="139">
        <f>'1.3 Frota Total'!E37</f>
        <v>0</v>
      </c>
      <c r="G25" s="139">
        <f>'1.3 Frota Total'!F37</f>
        <v>0</v>
      </c>
      <c r="H25" s="139">
        <f>'1.3 Frota Total'!G37</f>
        <v>0</v>
      </c>
      <c r="I25" s="146">
        <f>'1.3 Frota Total'!H37</f>
        <v>0</v>
      </c>
      <c r="J25" s="145">
        <f>1-SUM('A.IX.a. Deprec. veículos'!D19:D24)</f>
        <v>0.5</v>
      </c>
      <c r="M25" s="147"/>
    </row>
    <row r="26" spans="1:13">
      <c r="A26" s="712"/>
      <c r="B26" s="713"/>
      <c r="C26" s="713"/>
      <c r="D26" s="714"/>
      <c r="E26" s="138">
        <v>7</v>
      </c>
      <c r="F26" s="139">
        <f>'1.3 Frota Total'!E38</f>
        <v>0</v>
      </c>
      <c r="G26" s="139">
        <f>'1.3 Frota Total'!F38</f>
        <v>0</v>
      </c>
      <c r="H26" s="139">
        <f>'1.3 Frota Total'!G38</f>
        <v>0</v>
      </c>
      <c r="I26" s="146">
        <f>'1.3 Frota Total'!H38</f>
        <v>0</v>
      </c>
      <c r="J26" s="145">
        <f>1-SUM('A.IX.a. Deprec. veículos'!D19:D25)</f>
        <v>0.43999999999999995</v>
      </c>
      <c r="M26" s="147"/>
    </row>
    <row r="27" spans="1:13">
      <c r="A27" s="712"/>
      <c r="B27" s="713"/>
      <c r="C27" s="713"/>
      <c r="D27" s="714"/>
      <c r="E27" s="138">
        <v>8</v>
      </c>
      <c r="F27" s="139">
        <f>'1.3 Frota Total'!E39</f>
        <v>0</v>
      </c>
      <c r="G27" s="139">
        <f>'1.3 Frota Total'!F39</f>
        <v>0</v>
      </c>
      <c r="H27" s="139">
        <f>'1.3 Frota Total'!G39</f>
        <v>0</v>
      </c>
      <c r="I27" s="146">
        <f>'1.3 Frota Total'!H39</f>
        <v>0</v>
      </c>
      <c r="J27" s="145">
        <f>1-SUM('A.IX.a. Deprec. veículos'!D19:D26)</f>
        <v>0.3866666666666666</v>
      </c>
      <c r="M27" s="147"/>
    </row>
    <row r="28" spans="1:13">
      <c r="A28" s="712"/>
      <c r="B28" s="713"/>
      <c r="C28" s="713"/>
      <c r="D28" s="714"/>
      <c r="E28" s="138">
        <v>9</v>
      </c>
      <c r="F28" s="139">
        <f>'1.3 Frota Total'!E40</f>
        <v>0</v>
      </c>
      <c r="G28" s="139">
        <f>'1.3 Frota Total'!F40</f>
        <v>0</v>
      </c>
      <c r="H28" s="139">
        <f>'1.3 Frota Total'!G40</f>
        <v>0</v>
      </c>
      <c r="I28" s="146">
        <f>'1.3 Frota Total'!H40</f>
        <v>0</v>
      </c>
      <c r="J28" s="145">
        <f>1-SUM('A.IX.a. Deprec. veículos'!D19:D27)</f>
        <v>0.33999999999999997</v>
      </c>
      <c r="M28" s="147"/>
    </row>
    <row r="29" spans="1:13">
      <c r="A29" s="712"/>
      <c r="B29" s="713"/>
      <c r="C29" s="713"/>
      <c r="D29" s="714"/>
      <c r="E29" s="138">
        <v>10</v>
      </c>
      <c r="F29" s="139">
        <f>'1.3 Frota Total'!E41</f>
        <v>0</v>
      </c>
      <c r="G29" s="139">
        <f>'1.3 Frota Total'!F41</f>
        <v>0</v>
      </c>
      <c r="H29" s="139">
        <f>'1.3 Frota Total'!G41</f>
        <v>0</v>
      </c>
      <c r="I29" s="146">
        <f>'1.3 Frota Total'!H41</f>
        <v>0</v>
      </c>
      <c r="J29" s="145">
        <f>1-SUM('A.IX.a. Deprec. veículos'!D19:D28)</f>
        <v>0.29999999999999993</v>
      </c>
      <c r="M29" s="147"/>
    </row>
    <row r="30" spans="1:13">
      <c r="A30" s="712"/>
      <c r="B30" s="713"/>
      <c r="C30" s="713"/>
      <c r="D30" s="714"/>
      <c r="E30" s="138">
        <v>11</v>
      </c>
      <c r="F30" s="139">
        <f>'1.3 Frota Total'!E42</f>
        <v>0</v>
      </c>
      <c r="G30" s="139">
        <f>'1.3 Frota Total'!F42</f>
        <v>0</v>
      </c>
      <c r="H30" s="139">
        <f>'1.3 Frota Total'!G42</f>
        <v>0</v>
      </c>
      <c r="I30" s="146">
        <f>'1.3 Frota Total'!H42</f>
        <v>0</v>
      </c>
      <c r="J30" s="145">
        <f>1-SUM('A.IX.a. Deprec. veículos'!D19:D29)</f>
        <v>0.26666666666666661</v>
      </c>
      <c r="M30" s="147"/>
    </row>
    <row r="31" spans="1:13">
      <c r="A31" s="712"/>
      <c r="B31" s="713"/>
      <c r="C31" s="713"/>
      <c r="D31" s="714"/>
      <c r="E31" s="138">
        <v>12</v>
      </c>
      <c r="F31" s="139">
        <f>'1.3 Frota Total'!E43</f>
        <v>0</v>
      </c>
      <c r="G31" s="139">
        <f>'1.3 Frota Total'!F43</f>
        <v>0</v>
      </c>
      <c r="H31" s="139">
        <f>'1.3 Frota Total'!G43</f>
        <v>0</v>
      </c>
      <c r="I31" s="146">
        <f>'1.3 Frota Total'!H43</f>
        <v>0</v>
      </c>
      <c r="J31" s="145">
        <f>1-SUM('A.IX.a. Deprec. veículos'!D19:D30)</f>
        <v>0.24</v>
      </c>
      <c r="M31" s="147"/>
    </row>
    <row r="32" spans="1:13">
      <c r="A32" s="712"/>
      <c r="B32" s="713"/>
      <c r="C32" s="713"/>
      <c r="D32" s="714"/>
      <c r="E32" s="138">
        <v>13</v>
      </c>
      <c r="F32" s="139">
        <f>'1.3 Frota Total'!E44</f>
        <v>0</v>
      </c>
      <c r="G32" s="139">
        <f>'1.3 Frota Total'!F44</f>
        <v>0</v>
      </c>
      <c r="H32" s="139">
        <f>'1.3 Frota Total'!G44</f>
        <v>0</v>
      </c>
      <c r="I32" s="146">
        <f>'1.3 Frota Total'!H44</f>
        <v>0</v>
      </c>
      <c r="J32" s="145">
        <f>1-SUM('A.IX.a. Deprec. veículos'!D19:D31)</f>
        <v>0.21999999999999997</v>
      </c>
      <c r="M32" s="147"/>
    </row>
    <row r="33" spans="1:13">
      <c r="A33" s="712"/>
      <c r="B33" s="713"/>
      <c r="C33" s="713"/>
      <c r="D33" s="714"/>
      <c r="E33" s="138">
        <v>14</v>
      </c>
      <c r="F33" s="139">
        <f>'1.3 Frota Total'!E45</f>
        <v>0</v>
      </c>
      <c r="G33" s="139">
        <f>'1.3 Frota Total'!F45</f>
        <v>0</v>
      </c>
      <c r="H33" s="139">
        <f>'1.3 Frota Total'!G45</f>
        <v>0</v>
      </c>
      <c r="I33" s="146">
        <f>'1.3 Frota Total'!H45</f>
        <v>0</v>
      </c>
      <c r="J33" s="145">
        <f>1-SUM('A.IX.a. Deprec. veículos'!D19:D32)</f>
        <v>0.20666666666666667</v>
      </c>
      <c r="M33" s="147"/>
    </row>
    <row r="34" spans="1:13">
      <c r="A34" s="715"/>
      <c r="B34" s="716"/>
      <c r="C34" s="716"/>
      <c r="D34" s="717"/>
      <c r="E34" s="138">
        <v>15</v>
      </c>
      <c r="F34" s="139">
        <f>'1.3 Frota Total'!E46</f>
        <v>0</v>
      </c>
      <c r="G34" s="139">
        <f>'1.3 Frota Total'!F46</f>
        <v>0</v>
      </c>
      <c r="H34" s="139">
        <f>'1.3 Frota Total'!G46</f>
        <v>0</v>
      </c>
      <c r="I34" s="146">
        <f>'1.3 Frota Total'!H46</f>
        <v>0</v>
      </c>
      <c r="J34" s="145">
        <f>1-SUM('A.IX.a. Deprec. veículos'!D19:D33)</f>
        <v>0.19999999999999996</v>
      </c>
    </row>
    <row r="35" spans="1:13">
      <c r="A35" s="709" t="s">
        <v>131</v>
      </c>
      <c r="B35" s="710"/>
      <c r="C35" s="710"/>
      <c r="D35" s="711"/>
      <c r="E35" s="136">
        <v>0</v>
      </c>
      <c r="F35" s="137">
        <f>'1.3 Frota Total'!E47</f>
        <v>0</v>
      </c>
      <c r="G35" s="137">
        <f>'1.3 Frota Total'!F47</f>
        <v>0</v>
      </c>
      <c r="H35" s="137">
        <f>'1.3 Frota Total'!G47</f>
        <v>0</v>
      </c>
      <c r="I35" s="144">
        <f>'1.3 Frota Total'!H47</f>
        <v>0</v>
      </c>
      <c r="J35" s="149">
        <v>1</v>
      </c>
    </row>
    <row r="36" spans="1:13">
      <c r="A36" s="712"/>
      <c r="B36" s="713"/>
      <c r="C36" s="713"/>
      <c r="D36" s="714"/>
      <c r="E36" s="138">
        <v>1</v>
      </c>
      <c r="F36" s="139">
        <f>'1.3 Frota Total'!E48</f>
        <v>0</v>
      </c>
      <c r="G36" s="139">
        <f>'1.3 Frota Total'!F48</f>
        <v>0</v>
      </c>
      <c r="H36" s="139">
        <f>'1.3 Frota Total'!G48</f>
        <v>0</v>
      </c>
      <c r="I36" s="146">
        <f>'1.3 Frota Total'!H48</f>
        <v>0</v>
      </c>
      <c r="J36" s="145">
        <f>1-'A.IX.a. Deprec. veículos'!D19</f>
        <v>0.9</v>
      </c>
      <c r="M36" s="147"/>
    </row>
    <row r="37" spans="1:13">
      <c r="A37" s="712"/>
      <c r="B37" s="713"/>
      <c r="C37" s="713"/>
      <c r="D37" s="714"/>
      <c r="E37" s="138">
        <v>2</v>
      </c>
      <c r="F37" s="139">
        <f>'1.3 Frota Total'!E49</f>
        <v>0</v>
      </c>
      <c r="G37" s="139">
        <f>'1.3 Frota Total'!F49</f>
        <v>0</v>
      </c>
      <c r="H37" s="139">
        <f>'1.3 Frota Total'!G49</f>
        <v>0</v>
      </c>
      <c r="I37" s="146">
        <f>'1.3 Frota Total'!H49</f>
        <v>0</v>
      </c>
      <c r="J37" s="145">
        <f>1-SUM('A.IX.a. Deprec. veículos'!D19:D20)</f>
        <v>0.80666666666666664</v>
      </c>
      <c r="M37" s="147"/>
    </row>
    <row r="38" spans="1:13">
      <c r="A38" s="712"/>
      <c r="B38" s="713"/>
      <c r="C38" s="713"/>
      <c r="D38" s="714"/>
      <c r="E38" s="138">
        <v>3</v>
      </c>
      <c r="F38" s="139">
        <f>'1.3 Frota Total'!E50</f>
        <v>0</v>
      </c>
      <c r="G38" s="139">
        <f>'1.3 Frota Total'!F50</f>
        <v>0</v>
      </c>
      <c r="H38" s="139">
        <f>'1.3 Frota Total'!G50</f>
        <v>0</v>
      </c>
      <c r="I38" s="146">
        <f>'1.3 Frota Total'!H50</f>
        <v>0</v>
      </c>
      <c r="J38" s="145">
        <f>1-SUM('A.IX.a. Deprec. veículos'!D19:D21)</f>
        <v>0.72</v>
      </c>
      <c r="M38" s="147"/>
    </row>
    <row r="39" spans="1:13">
      <c r="A39" s="712"/>
      <c r="B39" s="713"/>
      <c r="C39" s="713"/>
      <c r="D39" s="714"/>
      <c r="E39" s="138">
        <v>4</v>
      </c>
      <c r="F39" s="139">
        <f>'1.3 Frota Total'!E51</f>
        <v>0</v>
      </c>
      <c r="G39" s="139">
        <f>'1.3 Frota Total'!F51</f>
        <v>0</v>
      </c>
      <c r="H39" s="139">
        <f>'1.3 Frota Total'!G51</f>
        <v>0</v>
      </c>
      <c r="I39" s="146">
        <f>'1.3 Frota Total'!H51</f>
        <v>0</v>
      </c>
      <c r="J39" s="145">
        <f>1-SUM('A.IX.a. Deprec. veículos'!D19:D22)</f>
        <v>0.6399999999999999</v>
      </c>
      <c r="M39" s="147"/>
    </row>
    <row r="40" spans="1:13">
      <c r="A40" s="712"/>
      <c r="B40" s="713"/>
      <c r="C40" s="713"/>
      <c r="D40" s="714"/>
      <c r="E40" s="138">
        <v>5</v>
      </c>
      <c r="F40" s="139">
        <f>'1.3 Frota Total'!E52</f>
        <v>0</v>
      </c>
      <c r="G40" s="139">
        <f>'1.3 Frota Total'!F52</f>
        <v>0</v>
      </c>
      <c r="H40" s="139">
        <f>'1.3 Frota Total'!G52</f>
        <v>0</v>
      </c>
      <c r="I40" s="146">
        <f>'1.3 Frota Total'!H52</f>
        <v>0</v>
      </c>
      <c r="J40" s="145">
        <f>1-SUM('A.IX.a. Deprec. veículos'!D19:D23)</f>
        <v>0.56666666666666665</v>
      </c>
      <c r="M40" s="147"/>
    </row>
    <row r="41" spans="1:13">
      <c r="A41" s="712"/>
      <c r="B41" s="713"/>
      <c r="C41" s="713"/>
      <c r="D41" s="714"/>
      <c r="E41" s="138">
        <v>6</v>
      </c>
      <c r="F41" s="139">
        <f>'1.3 Frota Total'!E53</f>
        <v>0</v>
      </c>
      <c r="G41" s="139">
        <f>'1.3 Frota Total'!F53</f>
        <v>0</v>
      </c>
      <c r="H41" s="139">
        <f>'1.3 Frota Total'!G53</f>
        <v>0</v>
      </c>
      <c r="I41" s="146">
        <f>'1.3 Frota Total'!H53</f>
        <v>0</v>
      </c>
      <c r="J41" s="145">
        <f>1-SUM('A.IX.a. Deprec. veículos'!D19:D24)</f>
        <v>0.5</v>
      </c>
      <c r="M41" s="147"/>
    </row>
    <row r="42" spans="1:13">
      <c r="A42" s="712"/>
      <c r="B42" s="713"/>
      <c r="C42" s="713"/>
      <c r="D42" s="714"/>
      <c r="E42" s="138">
        <v>7</v>
      </c>
      <c r="F42" s="139">
        <f>'1.3 Frota Total'!E54</f>
        <v>0</v>
      </c>
      <c r="G42" s="139">
        <f>'1.3 Frota Total'!F54</f>
        <v>0</v>
      </c>
      <c r="H42" s="139">
        <f>'1.3 Frota Total'!G54</f>
        <v>0</v>
      </c>
      <c r="I42" s="146">
        <f>'1.3 Frota Total'!H54</f>
        <v>0</v>
      </c>
      <c r="J42" s="145">
        <f>1-SUM('A.IX.a. Deprec. veículos'!D19:D25)</f>
        <v>0.43999999999999995</v>
      </c>
      <c r="M42" s="147"/>
    </row>
    <row r="43" spans="1:13">
      <c r="A43" s="712"/>
      <c r="B43" s="713"/>
      <c r="C43" s="713"/>
      <c r="D43" s="714"/>
      <c r="E43" s="138">
        <v>8</v>
      </c>
      <c r="F43" s="139">
        <f>'1.3 Frota Total'!E55</f>
        <v>0</v>
      </c>
      <c r="G43" s="139">
        <f>'1.3 Frota Total'!F55</f>
        <v>0</v>
      </c>
      <c r="H43" s="139">
        <f>'1.3 Frota Total'!G55</f>
        <v>0</v>
      </c>
      <c r="I43" s="146">
        <f>'1.3 Frota Total'!H55</f>
        <v>0</v>
      </c>
      <c r="J43" s="145">
        <f>1-SUM('A.IX.a. Deprec. veículos'!D19:D26)</f>
        <v>0.3866666666666666</v>
      </c>
      <c r="M43" s="147"/>
    </row>
    <row r="44" spans="1:13">
      <c r="A44" s="712"/>
      <c r="B44" s="713"/>
      <c r="C44" s="713"/>
      <c r="D44" s="714"/>
      <c r="E44" s="138">
        <v>9</v>
      </c>
      <c r="F44" s="139">
        <f>'1.3 Frota Total'!E56</f>
        <v>0</v>
      </c>
      <c r="G44" s="139">
        <f>'1.3 Frota Total'!F56</f>
        <v>0</v>
      </c>
      <c r="H44" s="139">
        <f>'1.3 Frota Total'!G56</f>
        <v>0</v>
      </c>
      <c r="I44" s="146">
        <f>'1.3 Frota Total'!H56</f>
        <v>0</v>
      </c>
      <c r="J44" s="145">
        <f>1-SUM('A.IX.a. Deprec. veículos'!D19:D27)</f>
        <v>0.33999999999999997</v>
      </c>
      <c r="M44" s="147"/>
    </row>
    <row r="45" spans="1:13">
      <c r="A45" s="712"/>
      <c r="B45" s="713"/>
      <c r="C45" s="713"/>
      <c r="D45" s="714"/>
      <c r="E45" s="138">
        <v>10</v>
      </c>
      <c r="F45" s="139">
        <f>'1.3 Frota Total'!E57</f>
        <v>0</v>
      </c>
      <c r="G45" s="139">
        <f>'1.3 Frota Total'!F57</f>
        <v>0</v>
      </c>
      <c r="H45" s="139">
        <f>'1.3 Frota Total'!G57</f>
        <v>0</v>
      </c>
      <c r="I45" s="146">
        <f>'1.3 Frota Total'!H57</f>
        <v>0</v>
      </c>
      <c r="J45" s="145">
        <f>1-SUM('A.IX.a. Deprec. veículos'!D19:D28)</f>
        <v>0.29999999999999993</v>
      </c>
      <c r="M45" s="147"/>
    </row>
    <row r="46" spans="1:13">
      <c r="A46" s="712"/>
      <c r="B46" s="713"/>
      <c r="C46" s="713"/>
      <c r="D46" s="714"/>
      <c r="E46" s="138">
        <v>11</v>
      </c>
      <c r="F46" s="139">
        <f>'1.3 Frota Total'!E58</f>
        <v>0</v>
      </c>
      <c r="G46" s="139">
        <f>'1.3 Frota Total'!F58</f>
        <v>0</v>
      </c>
      <c r="H46" s="139">
        <f>'1.3 Frota Total'!G58</f>
        <v>0</v>
      </c>
      <c r="I46" s="146">
        <f>'1.3 Frota Total'!H58</f>
        <v>0</v>
      </c>
      <c r="J46" s="145">
        <f>1-SUM('A.IX.a. Deprec. veículos'!D19:D29)</f>
        <v>0.26666666666666661</v>
      </c>
      <c r="M46" s="147"/>
    </row>
    <row r="47" spans="1:13">
      <c r="A47" s="712"/>
      <c r="B47" s="713"/>
      <c r="C47" s="713"/>
      <c r="D47" s="714"/>
      <c r="E47" s="138">
        <v>12</v>
      </c>
      <c r="F47" s="139">
        <f>'1.3 Frota Total'!E59</f>
        <v>0</v>
      </c>
      <c r="G47" s="139">
        <f>'1.3 Frota Total'!F59</f>
        <v>0</v>
      </c>
      <c r="H47" s="139">
        <f>'1.3 Frota Total'!G59</f>
        <v>0</v>
      </c>
      <c r="I47" s="146">
        <f>'1.3 Frota Total'!H59</f>
        <v>0</v>
      </c>
      <c r="J47" s="145">
        <f>1-SUM('A.IX.a. Deprec. veículos'!D19:D30)</f>
        <v>0.24</v>
      </c>
      <c r="M47" s="147"/>
    </row>
    <row r="48" spans="1:13">
      <c r="A48" s="712"/>
      <c r="B48" s="713"/>
      <c r="C48" s="713"/>
      <c r="D48" s="714"/>
      <c r="E48" s="138">
        <v>13</v>
      </c>
      <c r="F48" s="139">
        <f>'1.3 Frota Total'!E60</f>
        <v>0</v>
      </c>
      <c r="G48" s="139">
        <f>'1.3 Frota Total'!F60</f>
        <v>0</v>
      </c>
      <c r="H48" s="139">
        <f>'1.3 Frota Total'!G60</f>
        <v>0</v>
      </c>
      <c r="I48" s="146">
        <f>'1.3 Frota Total'!H60</f>
        <v>0</v>
      </c>
      <c r="J48" s="145">
        <f>1-SUM('A.IX.a. Deprec. veículos'!D19:D31)</f>
        <v>0.21999999999999997</v>
      </c>
      <c r="M48" s="147"/>
    </row>
    <row r="49" spans="1:13">
      <c r="A49" s="712"/>
      <c r="B49" s="713"/>
      <c r="C49" s="713"/>
      <c r="D49" s="714"/>
      <c r="E49" s="138">
        <v>14</v>
      </c>
      <c r="F49" s="139">
        <f>'1.3 Frota Total'!E61</f>
        <v>0</v>
      </c>
      <c r="G49" s="139">
        <f>'1.3 Frota Total'!F61</f>
        <v>0</v>
      </c>
      <c r="H49" s="139">
        <f>'1.3 Frota Total'!G61</f>
        <v>0</v>
      </c>
      <c r="I49" s="146">
        <f>'1.3 Frota Total'!H61</f>
        <v>0</v>
      </c>
      <c r="J49" s="145">
        <f>1-SUM('A.IX.a. Deprec. veículos'!D19:D32)</f>
        <v>0.20666666666666667</v>
      </c>
      <c r="M49" s="147"/>
    </row>
    <row r="50" spans="1:13">
      <c r="A50" s="715"/>
      <c r="B50" s="716"/>
      <c r="C50" s="716"/>
      <c r="D50" s="717"/>
      <c r="E50" s="140">
        <v>15</v>
      </c>
      <c r="F50" s="141">
        <f>'1.3 Frota Total'!E62</f>
        <v>0</v>
      </c>
      <c r="G50" s="141">
        <f>'1.3 Frota Total'!F62</f>
        <v>0</v>
      </c>
      <c r="H50" s="141">
        <f>'1.3 Frota Total'!G62</f>
        <v>0</v>
      </c>
      <c r="I50" s="150">
        <f>'1.3 Frota Total'!H62</f>
        <v>0</v>
      </c>
      <c r="J50" s="151">
        <f>1-SUM('A.IX.a. Deprec. veículos'!D19:D33)</f>
        <v>0.19999999999999996</v>
      </c>
    </row>
    <row r="51" spans="1:13">
      <c r="A51" s="709" t="s">
        <v>112</v>
      </c>
      <c r="B51" s="710"/>
      <c r="C51" s="710"/>
      <c r="D51" s="711"/>
      <c r="E51" s="136">
        <v>0</v>
      </c>
      <c r="F51" s="137">
        <f>'1.3 Frota Total'!E63</f>
        <v>0</v>
      </c>
      <c r="G51" s="137">
        <f>'1.3 Frota Total'!F63</f>
        <v>0</v>
      </c>
      <c r="H51" s="137">
        <f>'1.3 Frota Total'!G63</f>
        <v>0</v>
      </c>
      <c r="I51" s="144">
        <f>'1.3 Frota Total'!H63</f>
        <v>0</v>
      </c>
      <c r="J51" s="149">
        <v>1</v>
      </c>
    </row>
    <row r="52" spans="1:13">
      <c r="A52" s="712"/>
      <c r="B52" s="713"/>
      <c r="C52" s="713"/>
      <c r="D52" s="714"/>
      <c r="E52" s="138">
        <v>1</v>
      </c>
      <c r="F52" s="139">
        <f>'1.3 Frota Total'!E64</f>
        <v>0</v>
      </c>
      <c r="G52" s="139">
        <f>'1.3 Frota Total'!F64</f>
        <v>0</v>
      </c>
      <c r="H52" s="139">
        <f>'1.3 Frota Total'!G64</f>
        <v>0</v>
      </c>
      <c r="I52" s="146">
        <f>'1.3 Frota Total'!H64</f>
        <v>0</v>
      </c>
      <c r="J52" s="145">
        <f>1-'A.IX.a. Deprec. veículos'!E19</f>
        <v>0.9</v>
      </c>
    </row>
    <row r="53" spans="1:13">
      <c r="A53" s="712"/>
      <c r="B53" s="713"/>
      <c r="C53" s="713"/>
      <c r="D53" s="714"/>
      <c r="E53" s="138">
        <v>2</v>
      </c>
      <c r="F53" s="139">
        <f>'1.3 Frota Total'!E65</f>
        <v>0</v>
      </c>
      <c r="G53" s="139">
        <f>'1.3 Frota Total'!F65</f>
        <v>0</v>
      </c>
      <c r="H53" s="139">
        <f>'1.3 Frota Total'!G65</f>
        <v>0</v>
      </c>
      <c r="I53" s="146">
        <f>'1.3 Frota Total'!H65</f>
        <v>0</v>
      </c>
      <c r="J53" s="145">
        <f>1-SUM('A.IX.a. Deprec. veículos'!E19:E20)</f>
        <v>0.80666666666666664</v>
      </c>
    </row>
    <row r="54" spans="1:13">
      <c r="A54" s="712"/>
      <c r="B54" s="713"/>
      <c r="C54" s="713"/>
      <c r="D54" s="714"/>
      <c r="E54" s="138">
        <v>3</v>
      </c>
      <c r="F54" s="139">
        <f>'1.3 Frota Total'!E66</f>
        <v>0</v>
      </c>
      <c r="G54" s="139">
        <f>'1.3 Frota Total'!F66</f>
        <v>0</v>
      </c>
      <c r="H54" s="139">
        <f>'1.3 Frota Total'!G66</f>
        <v>0</v>
      </c>
      <c r="I54" s="146">
        <f>'1.3 Frota Total'!H66</f>
        <v>0</v>
      </c>
      <c r="J54" s="145">
        <f>1-SUM('A.IX.a. Deprec. veículos'!E19:E21)</f>
        <v>0.72</v>
      </c>
    </row>
    <row r="55" spans="1:13">
      <c r="A55" s="712"/>
      <c r="B55" s="713"/>
      <c r="C55" s="713"/>
      <c r="D55" s="714"/>
      <c r="E55" s="138">
        <v>4</v>
      </c>
      <c r="F55" s="139">
        <f>'1.3 Frota Total'!E67</f>
        <v>0</v>
      </c>
      <c r="G55" s="139">
        <f>'1.3 Frota Total'!F67</f>
        <v>0</v>
      </c>
      <c r="H55" s="139">
        <f>'1.3 Frota Total'!G67</f>
        <v>0</v>
      </c>
      <c r="I55" s="146">
        <f>'1.3 Frota Total'!H67</f>
        <v>0</v>
      </c>
      <c r="J55" s="145">
        <f>1-SUM('A.IX.a. Deprec. veículos'!E19:E22)</f>
        <v>0.6399999999999999</v>
      </c>
    </row>
    <row r="56" spans="1:13">
      <c r="A56" s="712"/>
      <c r="B56" s="713"/>
      <c r="C56" s="713"/>
      <c r="D56" s="714"/>
      <c r="E56" s="138">
        <v>5</v>
      </c>
      <c r="F56" s="139">
        <f>'1.3 Frota Total'!E68</f>
        <v>0</v>
      </c>
      <c r="G56" s="139">
        <f>'1.3 Frota Total'!F68</f>
        <v>0</v>
      </c>
      <c r="H56" s="139">
        <f>'1.3 Frota Total'!G68</f>
        <v>0</v>
      </c>
      <c r="I56" s="146">
        <f>'1.3 Frota Total'!H68</f>
        <v>0</v>
      </c>
      <c r="J56" s="145">
        <f>1-SUM('A.IX.a. Deprec. veículos'!E19:E23)</f>
        <v>0.56666666666666665</v>
      </c>
    </row>
    <row r="57" spans="1:13">
      <c r="A57" s="712"/>
      <c r="B57" s="713"/>
      <c r="C57" s="713"/>
      <c r="D57" s="714"/>
      <c r="E57" s="138">
        <v>6</v>
      </c>
      <c r="F57" s="139">
        <f>'1.3 Frota Total'!E69</f>
        <v>0</v>
      </c>
      <c r="G57" s="139">
        <f>'1.3 Frota Total'!F69</f>
        <v>0</v>
      </c>
      <c r="H57" s="139">
        <f>'1.3 Frota Total'!G69</f>
        <v>0</v>
      </c>
      <c r="I57" s="146">
        <f>'1.3 Frota Total'!H69</f>
        <v>0</v>
      </c>
      <c r="J57" s="145">
        <f>1-SUM('A.IX.a. Deprec. veículos'!E19:E24)</f>
        <v>0.5</v>
      </c>
    </row>
    <row r="58" spans="1:13">
      <c r="A58" s="712"/>
      <c r="B58" s="713"/>
      <c r="C58" s="713"/>
      <c r="D58" s="714"/>
      <c r="E58" s="138">
        <v>7</v>
      </c>
      <c r="F58" s="139">
        <f>'1.3 Frota Total'!E70</f>
        <v>8</v>
      </c>
      <c r="G58" s="139">
        <f>'1.3 Frota Total'!F70</f>
        <v>0</v>
      </c>
      <c r="H58" s="139">
        <f>'1.3 Frota Total'!G70</f>
        <v>0</v>
      </c>
      <c r="I58" s="146">
        <f>'1.3 Frota Total'!H70</f>
        <v>0</v>
      </c>
      <c r="J58" s="145">
        <f>1-SUM('A.IX.a. Deprec. veículos'!E19:E25)</f>
        <v>0.43999999999999995</v>
      </c>
    </row>
    <row r="59" spans="1:13">
      <c r="A59" s="712"/>
      <c r="B59" s="713"/>
      <c r="C59" s="713"/>
      <c r="D59" s="714"/>
      <c r="E59" s="138">
        <v>8</v>
      </c>
      <c r="F59" s="139">
        <f>'1.3 Frota Total'!E71</f>
        <v>0</v>
      </c>
      <c r="G59" s="139">
        <f>'1.3 Frota Total'!F71</f>
        <v>0</v>
      </c>
      <c r="H59" s="139">
        <f>'1.3 Frota Total'!G71</f>
        <v>0</v>
      </c>
      <c r="I59" s="146">
        <f>'1.3 Frota Total'!H71</f>
        <v>0</v>
      </c>
      <c r="J59" s="145">
        <f>1-SUM('A.IX.a. Deprec. veículos'!E19:E26)</f>
        <v>0.3866666666666666</v>
      </c>
    </row>
    <row r="60" spans="1:13">
      <c r="A60" s="712"/>
      <c r="B60" s="713"/>
      <c r="C60" s="713"/>
      <c r="D60" s="714"/>
      <c r="E60" s="138">
        <v>9</v>
      </c>
      <c r="F60" s="139">
        <f>'1.3 Frota Total'!E72</f>
        <v>0</v>
      </c>
      <c r="G60" s="139">
        <f>'1.3 Frota Total'!F72</f>
        <v>0</v>
      </c>
      <c r="H60" s="139">
        <f>'1.3 Frota Total'!G72</f>
        <v>0</v>
      </c>
      <c r="I60" s="146">
        <f>'1.3 Frota Total'!H72</f>
        <v>0</v>
      </c>
      <c r="J60" s="145">
        <f>1-SUM('A.IX.a. Deprec. veículos'!E19:E27)</f>
        <v>0.33999999999999997</v>
      </c>
    </row>
    <row r="61" spans="1:13">
      <c r="A61" s="712"/>
      <c r="B61" s="713"/>
      <c r="C61" s="713"/>
      <c r="D61" s="714"/>
      <c r="E61" s="138">
        <v>10</v>
      </c>
      <c r="F61" s="139">
        <f>'1.3 Frota Total'!E73</f>
        <v>0</v>
      </c>
      <c r="G61" s="139">
        <f>'1.3 Frota Total'!F73</f>
        <v>0</v>
      </c>
      <c r="H61" s="139">
        <f>'1.3 Frota Total'!G73</f>
        <v>0</v>
      </c>
      <c r="I61" s="146">
        <f>'1.3 Frota Total'!H73</f>
        <v>0</v>
      </c>
      <c r="J61" s="145">
        <f>1-SUM('A.IX.a. Deprec. veículos'!E19:E28)</f>
        <v>0.29999999999999993</v>
      </c>
    </row>
    <row r="62" spans="1:13">
      <c r="A62" s="712"/>
      <c r="B62" s="713"/>
      <c r="C62" s="713"/>
      <c r="D62" s="714"/>
      <c r="E62" s="138">
        <v>11</v>
      </c>
      <c r="F62" s="139">
        <f>'1.3 Frota Total'!E74</f>
        <v>0</v>
      </c>
      <c r="G62" s="139">
        <f>'1.3 Frota Total'!F74</f>
        <v>0</v>
      </c>
      <c r="H62" s="139">
        <f>'1.3 Frota Total'!G74</f>
        <v>0</v>
      </c>
      <c r="I62" s="146">
        <f>'1.3 Frota Total'!H74</f>
        <v>0</v>
      </c>
      <c r="J62" s="145">
        <f>1-SUM('A.IX.a. Deprec. veículos'!E19:E29)</f>
        <v>0.26666666666666661</v>
      </c>
    </row>
    <row r="63" spans="1:13">
      <c r="A63" s="712"/>
      <c r="B63" s="713"/>
      <c r="C63" s="713"/>
      <c r="D63" s="714"/>
      <c r="E63" s="138">
        <v>12</v>
      </c>
      <c r="F63" s="139">
        <f>'1.3 Frota Total'!E75</f>
        <v>0</v>
      </c>
      <c r="G63" s="139">
        <f>'1.3 Frota Total'!F75</f>
        <v>0</v>
      </c>
      <c r="H63" s="139">
        <f>'1.3 Frota Total'!G75</f>
        <v>0</v>
      </c>
      <c r="I63" s="146">
        <f>'1.3 Frota Total'!H75</f>
        <v>0</v>
      </c>
      <c r="J63" s="145">
        <f>1-SUM('A.IX.a. Deprec. veículos'!E19:E30)</f>
        <v>0.24</v>
      </c>
    </row>
    <row r="64" spans="1:13">
      <c r="A64" s="712"/>
      <c r="B64" s="713"/>
      <c r="C64" s="713"/>
      <c r="D64" s="714"/>
      <c r="E64" s="138">
        <v>13</v>
      </c>
      <c r="F64" s="139">
        <f>'1.3 Frota Total'!E76</f>
        <v>0</v>
      </c>
      <c r="G64" s="139">
        <f>'1.3 Frota Total'!F76</f>
        <v>0</v>
      </c>
      <c r="H64" s="139">
        <f>'1.3 Frota Total'!G76</f>
        <v>0</v>
      </c>
      <c r="I64" s="146">
        <f>'1.3 Frota Total'!H76</f>
        <v>0</v>
      </c>
      <c r="J64" s="145">
        <f>1-SUM('A.IX.a. Deprec. veículos'!E19:E31)</f>
        <v>0.21999999999999997</v>
      </c>
    </row>
    <row r="65" spans="1:10">
      <c r="A65" s="712"/>
      <c r="B65" s="713"/>
      <c r="C65" s="713"/>
      <c r="D65" s="714"/>
      <c r="E65" s="138">
        <v>14</v>
      </c>
      <c r="F65" s="139">
        <f>'1.3 Frota Total'!E77</f>
        <v>0</v>
      </c>
      <c r="G65" s="139">
        <f>'1.3 Frota Total'!F77</f>
        <v>0</v>
      </c>
      <c r="H65" s="139">
        <f>'1.3 Frota Total'!G77</f>
        <v>0</v>
      </c>
      <c r="I65" s="146">
        <f>'1.3 Frota Total'!H77</f>
        <v>0</v>
      </c>
      <c r="J65" s="145">
        <f>1-SUM('A.IX.a. Deprec. veículos'!E19:E32)</f>
        <v>0.20666666666666667</v>
      </c>
    </row>
    <row r="66" spans="1:10">
      <c r="A66" s="715"/>
      <c r="B66" s="716"/>
      <c r="C66" s="716"/>
      <c r="D66" s="717"/>
      <c r="E66" s="140">
        <v>15</v>
      </c>
      <c r="F66" s="141">
        <f>'1.3 Frota Total'!E78</f>
        <v>0</v>
      </c>
      <c r="G66" s="141">
        <f>'1.3 Frota Total'!F78</f>
        <v>0</v>
      </c>
      <c r="H66" s="141">
        <f>'1.3 Frota Total'!G78</f>
        <v>0</v>
      </c>
      <c r="I66" s="150">
        <f>'1.3 Frota Total'!H78</f>
        <v>0</v>
      </c>
      <c r="J66" s="151">
        <f>1-SUM('A.IX.a. Deprec. veículos'!E19:E33)</f>
        <v>0.19999999999999996</v>
      </c>
    </row>
    <row r="67" spans="1:10">
      <c r="A67" s="703" t="s">
        <v>138</v>
      </c>
      <c r="B67" s="704"/>
      <c r="C67" s="704"/>
      <c r="D67" s="704"/>
      <c r="E67" s="136">
        <v>0</v>
      </c>
      <c r="F67" s="137">
        <f>'1.3 Frota Total'!E79</f>
        <v>0</v>
      </c>
      <c r="G67" s="137">
        <f>'1.3 Frota Total'!F79</f>
        <v>0</v>
      </c>
      <c r="H67" s="137">
        <f>'1.3 Frota Total'!G79</f>
        <v>0</v>
      </c>
      <c r="I67" s="144">
        <f>'1.3 Frota Total'!H79</f>
        <v>0</v>
      </c>
      <c r="J67" s="149">
        <v>1</v>
      </c>
    </row>
    <row r="68" spans="1:10">
      <c r="A68" s="705"/>
      <c r="B68" s="706"/>
      <c r="C68" s="706"/>
      <c r="D68" s="706"/>
      <c r="E68" s="138">
        <v>1</v>
      </c>
      <c r="F68" s="139">
        <f>'1.3 Frota Total'!E80</f>
        <v>0</v>
      </c>
      <c r="G68" s="139">
        <f>'1.3 Frota Total'!F80</f>
        <v>0</v>
      </c>
      <c r="H68" s="139">
        <f>'1.3 Frota Total'!G80</f>
        <v>0</v>
      </c>
      <c r="I68" s="146">
        <f>'1.3 Frota Total'!H80</f>
        <v>0</v>
      </c>
      <c r="J68" s="145">
        <f>1-'A.IX.a. Deprec. veículos'!E19</f>
        <v>0.9</v>
      </c>
    </row>
    <row r="69" spans="1:10">
      <c r="A69" s="705"/>
      <c r="B69" s="706"/>
      <c r="C69" s="706"/>
      <c r="D69" s="706"/>
      <c r="E69" s="138">
        <v>2</v>
      </c>
      <c r="F69" s="139">
        <f>'1.3 Frota Total'!E81</f>
        <v>0</v>
      </c>
      <c r="G69" s="139">
        <f>'1.3 Frota Total'!F81</f>
        <v>0</v>
      </c>
      <c r="H69" s="139">
        <f>'1.3 Frota Total'!G81</f>
        <v>0</v>
      </c>
      <c r="I69" s="146">
        <f>'1.3 Frota Total'!H81</f>
        <v>0</v>
      </c>
      <c r="J69" s="145">
        <f>1-SUM('A.IX.a. Deprec. veículos'!E19:E20)</f>
        <v>0.80666666666666664</v>
      </c>
    </row>
    <row r="70" spans="1:10">
      <c r="A70" s="705"/>
      <c r="B70" s="706"/>
      <c r="C70" s="706"/>
      <c r="D70" s="706"/>
      <c r="E70" s="138">
        <v>3</v>
      </c>
      <c r="F70" s="139">
        <f>'1.3 Frota Total'!E82</f>
        <v>0</v>
      </c>
      <c r="G70" s="139">
        <f>'1.3 Frota Total'!F82</f>
        <v>0</v>
      </c>
      <c r="H70" s="139">
        <f>'1.3 Frota Total'!G82</f>
        <v>0</v>
      </c>
      <c r="I70" s="146">
        <f>'1.3 Frota Total'!H82</f>
        <v>0</v>
      </c>
      <c r="J70" s="145">
        <f>1-SUM('A.IX.a. Deprec. veículos'!E19:E21)</f>
        <v>0.72</v>
      </c>
    </row>
    <row r="71" spans="1:10">
      <c r="A71" s="705"/>
      <c r="B71" s="706"/>
      <c r="C71" s="706"/>
      <c r="D71" s="706"/>
      <c r="E71" s="138">
        <v>4</v>
      </c>
      <c r="F71" s="139">
        <f>'1.3 Frota Total'!E83</f>
        <v>0</v>
      </c>
      <c r="G71" s="139">
        <f>'1.3 Frota Total'!F83</f>
        <v>0</v>
      </c>
      <c r="H71" s="139">
        <f>'1.3 Frota Total'!G83</f>
        <v>0</v>
      </c>
      <c r="I71" s="146">
        <f>'1.3 Frota Total'!H83</f>
        <v>0</v>
      </c>
      <c r="J71" s="145">
        <f>1-SUM('A.IX.a. Deprec. veículos'!E19:E22)</f>
        <v>0.6399999999999999</v>
      </c>
    </row>
    <row r="72" spans="1:10">
      <c r="A72" s="705"/>
      <c r="B72" s="706"/>
      <c r="C72" s="706"/>
      <c r="D72" s="706"/>
      <c r="E72" s="138">
        <v>5</v>
      </c>
      <c r="F72" s="139">
        <f>'1.3 Frota Total'!E84</f>
        <v>0</v>
      </c>
      <c r="G72" s="139">
        <f>'1.3 Frota Total'!F84</f>
        <v>0</v>
      </c>
      <c r="H72" s="139">
        <f>'1.3 Frota Total'!G84</f>
        <v>0</v>
      </c>
      <c r="I72" s="146">
        <f>'1.3 Frota Total'!H84</f>
        <v>0</v>
      </c>
      <c r="J72" s="145">
        <f>1-SUM('A.IX.a. Deprec. veículos'!E19:E23)</f>
        <v>0.56666666666666665</v>
      </c>
    </row>
    <row r="73" spans="1:10">
      <c r="A73" s="705"/>
      <c r="B73" s="706"/>
      <c r="C73" s="706"/>
      <c r="D73" s="706"/>
      <c r="E73" s="138">
        <v>6</v>
      </c>
      <c r="F73" s="139">
        <f>'1.3 Frota Total'!E85</f>
        <v>0</v>
      </c>
      <c r="G73" s="139">
        <f>'1.3 Frota Total'!F85</f>
        <v>0</v>
      </c>
      <c r="H73" s="139">
        <f>'1.3 Frota Total'!G85</f>
        <v>0</v>
      </c>
      <c r="I73" s="146">
        <f>'1.3 Frota Total'!H85</f>
        <v>0</v>
      </c>
      <c r="J73" s="145">
        <f>1-SUM('A.IX.a. Deprec. veículos'!E19:E24)</f>
        <v>0.5</v>
      </c>
    </row>
    <row r="74" spans="1:10">
      <c r="A74" s="705"/>
      <c r="B74" s="706"/>
      <c r="C74" s="706"/>
      <c r="D74" s="706"/>
      <c r="E74" s="138">
        <v>7</v>
      </c>
      <c r="F74" s="139">
        <f>'1.3 Frota Total'!E86</f>
        <v>6</v>
      </c>
      <c r="G74" s="139">
        <f>'1.3 Frota Total'!F86</f>
        <v>0</v>
      </c>
      <c r="H74" s="139">
        <f>'1.3 Frota Total'!G86</f>
        <v>0</v>
      </c>
      <c r="I74" s="146">
        <f>'1.3 Frota Total'!H86</f>
        <v>0</v>
      </c>
      <c r="J74" s="145">
        <f>1-SUM('A.IX.a. Deprec. veículos'!E19:E25)</f>
        <v>0.43999999999999995</v>
      </c>
    </row>
    <row r="75" spans="1:10">
      <c r="A75" s="707"/>
      <c r="B75" s="708"/>
      <c r="C75" s="708"/>
      <c r="D75" s="708"/>
      <c r="E75" s="138">
        <v>8</v>
      </c>
      <c r="F75" s="139">
        <f>'1.3 Frota Total'!E87</f>
        <v>0</v>
      </c>
      <c r="G75" s="139">
        <f>'1.3 Frota Total'!F87</f>
        <v>0</v>
      </c>
      <c r="H75" s="139">
        <f>'1.3 Frota Total'!G87</f>
        <v>0</v>
      </c>
      <c r="I75" s="146">
        <f>'1.3 Frota Total'!H87</f>
        <v>0</v>
      </c>
      <c r="J75" s="145">
        <f>1-SUM('A.IX.a. Deprec. veículos'!E19:E26)</f>
        <v>0.3866666666666666</v>
      </c>
    </row>
    <row r="76" spans="1:10">
      <c r="A76" s="707"/>
      <c r="B76" s="708"/>
      <c r="C76" s="708"/>
      <c r="D76" s="708"/>
      <c r="E76" s="138">
        <v>9</v>
      </c>
      <c r="F76" s="139">
        <f>'1.3 Frota Total'!E88</f>
        <v>0</v>
      </c>
      <c r="G76" s="139">
        <f>'1.3 Frota Total'!F88</f>
        <v>0</v>
      </c>
      <c r="H76" s="139">
        <f>'1.3 Frota Total'!G88</f>
        <v>0</v>
      </c>
      <c r="I76" s="146">
        <f>'1.3 Frota Total'!H88</f>
        <v>0</v>
      </c>
      <c r="J76" s="145">
        <f>1-SUM('A.IX.a. Deprec. veículos'!E19:E27)</f>
        <v>0.33999999999999997</v>
      </c>
    </row>
    <row r="77" spans="1:10">
      <c r="A77" s="707"/>
      <c r="B77" s="708"/>
      <c r="C77" s="708"/>
      <c r="D77" s="708"/>
      <c r="E77" s="138">
        <v>10</v>
      </c>
      <c r="F77" s="139">
        <f>'1.3 Frota Total'!E89</f>
        <v>0</v>
      </c>
      <c r="G77" s="139">
        <f>'1.3 Frota Total'!F89</f>
        <v>0</v>
      </c>
      <c r="H77" s="139">
        <f>'1.3 Frota Total'!G89</f>
        <v>0</v>
      </c>
      <c r="I77" s="146">
        <f>'1.3 Frota Total'!H89</f>
        <v>0</v>
      </c>
      <c r="J77" s="145">
        <f>1-SUM('A.IX.a. Deprec. veículos'!E19:E28)</f>
        <v>0.29999999999999993</v>
      </c>
    </row>
    <row r="78" spans="1:10">
      <c r="A78" s="707"/>
      <c r="B78" s="708"/>
      <c r="C78" s="708"/>
      <c r="D78" s="708"/>
      <c r="E78" s="138">
        <v>11</v>
      </c>
      <c r="F78" s="139">
        <f>'1.3 Frota Total'!E90</f>
        <v>0</v>
      </c>
      <c r="G78" s="139">
        <f>'1.3 Frota Total'!F90</f>
        <v>0</v>
      </c>
      <c r="H78" s="139">
        <f>'1.3 Frota Total'!G90</f>
        <v>0</v>
      </c>
      <c r="I78" s="146">
        <f>'1.3 Frota Total'!H90</f>
        <v>0</v>
      </c>
      <c r="J78" s="145">
        <f>1-SUM('A.IX.a. Deprec. veículos'!E19:E29)</f>
        <v>0.26666666666666661</v>
      </c>
    </row>
    <row r="79" spans="1:10">
      <c r="A79" s="707"/>
      <c r="B79" s="708"/>
      <c r="C79" s="708"/>
      <c r="D79" s="708"/>
      <c r="E79" s="138">
        <v>12</v>
      </c>
      <c r="F79" s="139">
        <f>'1.3 Frota Total'!E91</f>
        <v>0</v>
      </c>
      <c r="G79" s="139">
        <f>'1.3 Frota Total'!F91</f>
        <v>0</v>
      </c>
      <c r="H79" s="139">
        <f>'1.3 Frota Total'!G91</f>
        <v>0</v>
      </c>
      <c r="I79" s="146">
        <f>'1.3 Frota Total'!H91</f>
        <v>0</v>
      </c>
      <c r="J79" s="145">
        <f>1-SUM('A.IX.a. Deprec. veículos'!E19:E30)</f>
        <v>0.24</v>
      </c>
    </row>
    <row r="80" spans="1:10">
      <c r="A80" s="707"/>
      <c r="B80" s="708"/>
      <c r="C80" s="708"/>
      <c r="D80" s="708"/>
      <c r="E80" s="138">
        <v>13</v>
      </c>
      <c r="F80" s="139">
        <f>'1.3 Frota Total'!E92</f>
        <v>0</v>
      </c>
      <c r="G80" s="139">
        <f>'1.3 Frota Total'!F92</f>
        <v>0</v>
      </c>
      <c r="H80" s="139">
        <f>'1.3 Frota Total'!G92</f>
        <v>0</v>
      </c>
      <c r="I80" s="146">
        <f>'1.3 Frota Total'!H92</f>
        <v>0</v>
      </c>
      <c r="J80" s="145">
        <f>1-SUM('A.IX.a. Deprec. veículos'!E19:E31)</f>
        <v>0.21999999999999997</v>
      </c>
    </row>
    <row r="81" spans="1:10">
      <c r="A81" s="707"/>
      <c r="B81" s="708"/>
      <c r="C81" s="708"/>
      <c r="D81" s="708"/>
      <c r="E81" s="138">
        <v>14</v>
      </c>
      <c r="F81" s="139">
        <f>'1.3 Frota Total'!E93</f>
        <v>0</v>
      </c>
      <c r="G81" s="139">
        <f>'1.3 Frota Total'!F93</f>
        <v>0</v>
      </c>
      <c r="H81" s="139">
        <f>'1.3 Frota Total'!G93</f>
        <v>0</v>
      </c>
      <c r="I81" s="146">
        <f>'1.3 Frota Total'!H93</f>
        <v>0</v>
      </c>
      <c r="J81" s="145">
        <f>1-SUM('A.IX.a. Deprec. veículos'!E19:E32)</f>
        <v>0.20666666666666667</v>
      </c>
    </row>
    <row r="82" spans="1:10">
      <c r="A82" s="781"/>
      <c r="B82" s="782"/>
      <c r="C82" s="782"/>
      <c r="D82" s="782"/>
      <c r="E82" s="140">
        <v>15</v>
      </c>
      <c r="F82" s="141">
        <f>'1.3 Frota Total'!E94</f>
        <v>0</v>
      </c>
      <c r="G82" s="141">
        <f>'1.3 Frota Total'!F94</f>
        <v>0</v>
      </c>
      <c r="H82" s="141">
        <f>'1.3 Frota Total'!G94</f>
        <v>0</v>
      </c>
      <c r="I82" s="150">
        <f>'1.3 Frota Total'!H94</f>
        <v>0</v>
      </c>
      <c r="J82" s="151">
        <f>1-SUM('A.IX.a. Deprec. veículos'!E19:E33)</f>
        <v>0.19999999999999996</v>
      </c>
    </row>
    <row r="83" spans="1:10">
      <c r="A83" s="712" t="s">
        <v>142</v>
      </c>
      <c r="B83" s="713"/>
      <c r="C83" s="713"/>
      <c r="D83" s="714"/>
      <c r="E83" s="152">
        <v>0</v>
      </c>
      <c r="F83" s="153">
        <f>'1.3 Frota Total'!E95</f>
        <v>0</v>
      </c>
      <c r="G83" s="153">
        <f>'1.3 Frota Total'!F95</f>
        <v>0</v>
      </c>
      <c r="H83" s="153">
        <f>'1.3 Frota Total'!G95</f>
        <v>0</v>
      </c>
      <c r="I83" s="154">
        <f>'1.3 Frota Total'!H95</f>
        <v>0</v>
      </c>
      <c r="J83" s="155">
        <v>1</v>
      </c>
    </row>
    <row r="84" spans="1:10">
      <c r="A84" s="712"/>
      <c r="B84" s="713"/>
      <c r="C84" s="713"/>
      <c r="D84" s="714"/>
      <c r="E84" s="138">
        <v>1</v>
      </c>
      <c r="F84" s="139">
        <f>'1.3 Frota Total'!E96</f>
        <v>0</v>
      </c>
      <c r="G84" s="139">
        <f>'1.3 Frota Total'!F96</f>
        <v>0</v>
      </c>
      <c r="H84" s="139">
        <f>'1.3 Frota Total'!G96</f>
        <v>0</v>
      </c>
      <c r="I84" s="146">
        <f>'1.3 Frota Total'!H96</f>
        <v>0</v>
      </c>
      <c r="J84" s="145">
        <f>1-'A.IX.a. Deprec. veículos'!F19</f>
        <v>0.9</v>
      </c>
    </row>
    <row r="85" spans="1:10">
      <c r="A85" s="712"/>
      <c r="B85" s="713"/>
      <c r="C85" s="713"/>
      <c r="D85" s="714"/>
      <c r="E85" s="138">
        <v>2</v>
      </c>
      <c r="F85" s="139">
        <f>'1.3 Frota Total'!E97</f>
        <v>0</v>
      </c>
      <c r="G85" s="139">
        <f>'1.3 Frota Total'!F97</f>
        <v>0</v>
      </c>
      <c r="H85" s="139">
        <f>'1.3 Frota Total'!G97</f>
        <v>0</v>
      </c>
      <c r="I85" s="146">
        <f>'1.3 Frota Total'!H97</f>
        <v>0</v>
      </c>
      <c r="J85" s="145">
        <f>1-SUM('A.IX.a. Deprec. veículos'!F19:F20)</f>
        <v>0.80666666666666664</v>
      </c>
    </row>
    <row r="86" spans="1:10">
      <c r="A86" s="712"/>
      <c r="B86" s="713"/>
      <c r="C86" s="713"/>
      <c r="D86" s="714"/>
      <c r="E86" s="138">
        <v>3</v>
      </c>
      <c r="F86" s="139">
        <f>'1.3 Frota Total'!E98</f>
        <v>0</v>
      </c>
      <c r="G86" s="139">
        <f>'1.3 Frota Total'!F98</f>
        <v>0</v>
      </c>
      <c r="H86" s="139">
        <f>'1.3 Frota Total'!G98</f>
        <v>0</v>
      </c>
      <c r="I86" s="146">
        <f>'1.3 Frota Total'!H98</f>
        <v>0</v>
      </c>
      <c r="J86" s="145">
        <f>1-SUM('A.IX.a. Deprec. veículos'!F19:F21)</f>
        <v>0.72</v>
      </c>
    </row>
    <row r="87" spans="1:10">
      <c r="A87" s="712"/>
      <c r="B87" s="713"/>
      <c r="C87" s="713"/>
      <c r="D87" s="714"/>
      <c r="E87" s="138">
        <v>4</v>
      </c>
      <c r="F87" s="139">
        <f>'1.3 Frota Total'!E99</f>
        <v>0</v>
      </c>
      <c r="G87" s="139">
        <f>'1.3 Frota Total'!F99</f>
        <v>0</v>
      </c>
      <c r="H87" s="139">
        <f>'1.3 Frota Total'!G99</f>
        <v>0</v>
      </c>
      <c r="I87" s="146">
        <f>'1.3 Frota Total'!H99</f>
        <v>0</v>
      </c>
      <c r="J87" s="145">
        <f>1-SUM('A.IX.a. Deprec. veículos'!F19:F22)</f>
        <v>0.6399999999999999</v>
      </c>
    </row>
    <row r="88" spans="1:10">
      <c r="A88" s="712"/>
      <c r="B88" s="713"/>
      <c r="C88" s="713"/>
      <c r="D88" s="714"/>
      <c r="E88" s="138">
        <v>5</v>
      </c>
      <c r="F88" s="139">
        <f>'1.3 Frota Total'!E100</f>
        <v>0</v>
      </c>
      <c r="G88" s="139">
        <f>'1.3 Frota Total'!F100</f>
        <v>0</v>
      </c>
      <c r="H88" s="139">
        <f>'1.3 Frota Total'!G100</f>
        <v>0</v>
      </c>
      <c r="I88" s="146">
        <f>'1.3 Frota Total'!H100</f>
        <v>0</v>
      </c>
      <c r="J88" s="145">
        <f>1-SUM('A.IX.a. Deprec. veículos'!F19:F23)</f>
        <v>0.56666666666666665</v>
      </c>
    </row>
    <row r="89" spans="1:10">
      <c r="A89" s="712"/>
      <c r="B89" s="713"/>
      <c r="C89" s="713"/>
      <c r="D89" s="714"/>
      <c r="E89" s="138">
        <v>6</v>
      </c>
      <c r="F89" s="139">
        <f>'1.3 Frota Total'!E101</f>
        <v>0</v>
      </c>
      <c r="G89" s="139">
        <f>'1.3 Frota Total'!F101</f>
        <v>0</v>
      </c>
      <c r="H89" s="139">
        <f>'1.3 Frota Total'!G101</f>
        <v>0</v>
      </c>
      <c r="I89" s="146">
        <f>'1.3 Frota Total'!H101</f>
        <v>0</v>
      </c>
      <c r="J89" s="145">
        <f>1-SUM('A.IX.a. Deprec. veículos'!F19:F24)</f>
        <v>0.5</v>
      </c>
    </row>
    <row r="90" spans="1:10">
      <c r="A90" s="712"/>
      <c r="B90" s="713"/>
      <c r="C90" s="713"/>
      <c r="D90" s="714"/>
      <c r="E90" s="138">
        <v>7</v>
      </c>
      <c r="F90" s="139">
        <f>'1.3 Frota Total'!E102</f>
        <v>0</v>
      </c>
      <c r="G90" s="139">
        <f>'1.3 Frota Total'!F102</f>
        <v>0</v>
      </c>
      <c r="H90" s="139">
        <f>'1.3 Frota Total'!G102</f>
        <v>0</v>
      </c>
      <c r="I90" s="146">
        <f>'1.3 Frota Total'!H102</f>
        <v>0</v>
      </c>
      <c r="J90" s="145">
        <f>1-SUM('A.IX.a. Deprec. veículos'!F19:F25)</f>
        <v>0.43999999999999995</v>
      </c>
    </row>
    <row r="91" spans="1:10">
      <c r="A91" s="712"/>
      <c r="B91" s="713"/>
      <c r="C91" s="713"/>
      <c r="D91" s="714"/>
      <c r="E91" s="138">
        <v>8</v>
      </c>
      <c r="F91" s="139">
        <f>'1.3 Frota Total'!E103</f>
        <v>0</v>
      </c>
      <c r="G91" s="139">
        <f>'1.3 Frota Total'!F103</f>
        <v>0</v>
      </c>
      <c r="H91" s="139">
        <f>'1.3 Frota Total'!G103</f>
        <v>0</v>
      </c>
      <c r="I91" s="146">
        <f>'1.3 Frota Total'!H103</f>
        <v>0</v>
      </c>
      <c r="J91" s="145">
        <f>1-SUM('A.IX.a. Deprec. veículos'!F19:F26)</f>
        <v>0.3866666666666666</v>
      </c>
    </row>
    <row r="92" spans="1:10">
      <c r="A92" s="712"/>
      <c r="B92" s="713"/>
      <c r="C92" s="713"/>
      <c r="D92" s="714"/>
      <c r="E92" s="138">
        <v>9</v>
      </c>
      <c r="F92" s="139">
        <f>'1.3 Frota Total'!E104</f>
        <v>0</v>
      </c>
      <c r="G92" s="139">
        <f>'1.3 Frota Total'!F104</f>
        <v>0</v>
      </c>
      <c r="H92" s="139">
        <f>'1.3 Frota Total'!G104</f>
        <v>0</v>
      </c>
      <c r="I92" s="146">
        <f>'1.3 Frota Total'!H104</f>
        <v>0</v>
      </c>
      <c r="J92" s="145">
        <f>1-SUM('A.IX.a. Deprec. veículos'!F19:F27)</f>
        <v>0.33999999999999997</v>
      </c>
    </row>
    <row r="93" spans="1:10">
      <c r="A93" s="712"/>
      <c r="B93" s="713"/>
      <c r="C93" s="713"/>
      <c r="D93" s="714"/>
      <c r="E93" s="138">
        <v>10</v>
      </c>
      <c r="F93" s="139">
        <f>'1.3 Frota Total'!E105</f>
        <v>0</v>
      </c>
      <c r="G93" s="139">
        <f>'1.3 Frota Total'!F105</f>
        <v>0</v>
      </c>
      <c r="H93" s="139">
        <f>'1.3 Frota Total'!G105</f>
        <v>0</v>
      </c>
      <c r="I93" s="146">
        <f>'1.3 Frota Total'!H105</f>
        <v>0</v>
      </c>
      <c r="J93" s="145">
        <f>1-SUM('A.IX.a. Deprec. veículos'!F19:F28)</f>
        <v>0.29999999999999993</v>
      </c>
    </row>
    <row r="94" spans="1:10">
      <c r="A94" s="712"/>
      <c r="B94" s="713"/>
      <c r="C94" s="713"/>
      <c r="D94" s="714"/>
      <c r="E94" s="138">
        <v>11</v>
      </c>
      <c r="F94" s="139">
        <f>'1.3 Frota Total'!E106</f>
        <v>0</v>
      </c>
      <c r="G94" s="139">
        <f>'1.3 Frota Total'!F106</f>
        <v>0</v>
      </c>
      <c r="H94" s="139">
        <f>'1.3 Frota Total'!G106</f>
        <v>0</v>
      </c>
      <c r="I94" s="146">
        <f>'1.3 Frota Total'!H106</f>
        <v>0</v>
      </c>
      <c r="J94" s="145">
        <f>1-SUM('A.IX.a. Deprec. veículos'!F19:F29)</f>
        <v>0.26666666666666661</v>
      </c>
    </row>
    <row r="95" spans="1:10">
      <c r="A95" s="712"/>
      <c r="B95" s="713"/>
      <c r="C95" s="713"/>
      <c r="D95" s="714"/>
      <c r="E95" s="138">
        <v>12</v>
      </c>
      <c r="F95" s="139">
        <f>'1.3 Frota Total'!E107</f>
        <v>0</v>
      </c>
      <c r="G95" s="139">
        <f>'1.3 Frota Total'!F107</f>
        <v>0</v>
      </c>
      <c r="H95" s="139">
        <f>'1.3 Frota Total'!G107</f>
        <v>0</v>
      </c>
      <c r="I95" s="146">
        <f>'1.3 Frota Total'!H107</f>
        <v>0</v>
      </c>
      <c r="J95" s="145">
        <f>1-SUM('A.IX.a. Deprec. veículos'!F19:F30)</f>
        <v>0.24</v>
      </c>
    </row>
    <row r="96" spans="1:10">
      <c r="A96" s="712"/>
      <c r="B96" s="713"/>
      <c r="C96" s="713"/>
      <c r="D96" s="714"/>
      <c r="E96" s="138">
        <v>13</v>
      </c>
      <c r="F96" s="139">
        <f>'1.3 Frota Total'!E108</f>
        <v>0</v>
      </c>
      <c r="G96" s="139">
        <f>'1.3 Frota Total'!F108</f>
        <v>0</v>
      </c>
      <c r="H96" s="139">
        <f>'1.3 Frota Total'!G108</f>
        <v>0</v>
      </c>
      <c r="I96" s="146">
        <f>'1.3 Frota Total'!H108</f>
        <v>0</v>
      </c>
      <c r="J96" s="145">
        <f>1-SUM('A.IX.a. Deprec. veículos'!F19:F31)</f>
        <v>0.21999999999999997</v>
      </c>
    </row>
    <row r="97" spans="1:10">
      <c r="A97" s="712"/>
      <c r="B97" s="713"/>
      <c r="C97" s="713"/>
      <c r="D97" s="714"/>
      <c r="E97" s="138">
        <v>14</v>
      </c>
      <c r="F97" s="139">
        <f>'1.3 Frota Total'!E109</f>
        <v>0</v>
      </c>
      <c r="G97" s="139">
        <f>'1.3 Frota Total'!F109</f>
        <v>0</v>
      </c>
      <c r="H97" s="139">
        <f>'1.3 Frota Total'!G109</f>
        <v>0</v>
      </c>
      <c r="I97" s="146">
        <f>'1.3 Frota Total'!H109</f>
        <v>0</v>
      </c>
      <c r="J97" s="145">
        <f>1-SUM('A.IX.a. Deprec. veículos'!F19:F32)</f>
        <v>0.20666666666666667</v>
      </c>
    </row>
    <row r="98" spans="1:10">
      <c r="A98" s="715"/>
      <c r="B98" s="716"/>
      <c r="C98" s="716"/>
      <c r="D98" s="717"/>
      <c r="E98" s="138">
        <v>15</v>
      </c>
      <c r="F98" s="139">
        <f>'1.3 Frota Total'!E110</f>
        <v>0</v>
      </c>
      <c r="G98" s="139">
        <f>'1.3 Frota Total'!F110</f>
        <v>0</v>
      </c>
      <c r="H98" s="139">
        <f>'1.3 Frota Total'!G110</f>
        <v>0</v>
      </c>
      <c r="I98" s="146">
        <f>'1.3 Frota Total'!H110</f>
        <v>0</v>
      </c>
      <c r="J98" s="145">
        <f>1-SUM('A.IX.a. Deprec. veículos'!F19:F33)</f>
        <v>0.19999999999999996</v>
      </c>
    </row>
    <row r="99" spans="1:10">
      <c r="A99" s="709" t="s">
        <v>144</v>
      </c>
      <c r="B99" s="710"/>
      <c r="C99" s="710"/>
      <c r="D99" s="711"/>
      <c r="E99" s="136">
        <v>0</v>
      </c>
      <c r="F99" s="137">
        <f>'1.3 Frota Total'!E111</f>
        <v>0</v>
      </c>
      <c r="G99" s="137">
        <f>'1.3 Frota Total'!F111</f>
        <v>0</v>
      </c>
      <c r="H99" s="137">
        <f>'1.3 Frota Total'!G111</f>
        <v>0</v>
      </c>
      <c r="I99" s="144">
        <f>'1.3 Frota Total'!H111</f>
        <v>0</v>
      </c>
      <c r="J99" s="149">
        <v>1</v>
      </c>
    </row>
    <row r="100" spans="1:10">
      <c r="A100" s="712"/>
      <c r="B100" s="713"/>
      <c r="C100" s="713"/>
      <c r="D100" s="714"/>
      <c r="E100" s="138">
        <v>1</v>
      </c>
      <c r="F100" s="139">
        <f>'1.3 Frota Total'!E112</f>
        <v>0</v>
      </c>
      <c r="G100" s="139">
        <f>'1.3 Frota Total'!F112</f>
        <v>0</v>
      </c>
      <c r="H100" s="139">
        <f>'1.3 Frota Total'!G112</f>
        <v>0</v>
      </c>
      <c r="I100" s="146">
        <f>'1.3 Frota Total'!H112</f>
        <v>0</v>
      </c>
      <c r="J100" s="145">
        <f>1-'A.IX.a. Deprec. veículos'!G19</f>
        <v>0.9</v>
      </c>
    </row>
    <row r="101" spans="1:10">
      <c r="A101" s="712"/>
      <c r="B101" s="713"/>
      <c r="C101" s="713"/>
      <c r="D101" s="714"/>
      <c r="E101" s="138">
        <v>2</v>
      </c>
      <c r="F101" s="139">
        <f>'1.3 Frota Total'!E113</f>
        <v>0</v>
      </c>
      <c r="G101" s="139">
        <f>'1.3 Frota Total'!F113</f>
        <v>0</v>
      </c>
      <c r="H101" s="139">
        <f>'1.3 Frota Total'!G113</f>
        <v>0</v>
      </c>
      <c r="I101" s="146">
        <f>'1.3 Frota Total'!H113</f>
        <v>0</v>
      </c>
      <c r="J101" s="145">
        <f>1-SUM('A.IX.a. Deprec. veículos'!G19:G20)</f>
        <v>0.80666666666666664</v>
      </c>
    </row>
    <row r="102" spans="1:10">
      <c r="A102" s="712"/>
      <c r="B102" s="713"/>
      <c r="C102" s="713"/>
      <c r="D102" s="714"/>
      <c r="E102" s="138">
        <v>3</v>
      </c>
      <c r="F102" s="139">
        <f>'1.3 Frota Total'!E114</f>
        <v>0</v>
      </c>
      <c r="G102" s="139">
        <f>'1.3 Frota Total'!F114</f>
        <v>0</v>
      </c>
      <c r="H102" s="139">
        <f>'1.3 Frota Total'!G114</f>
        <v>0</v>
      </c>
      <c r="I102" s="146">
        <f>'1.3 Frota Total'!H114</f>
        <v>0</v>
      </c>
      <c r="J102" s="145">
        <f>1-SUM('A.IX.a. Deprec. veículos'!G19:G21)</f>
        <v>0.72</v>
      </c>
    </row>
    <row r="103" spans="1:10">
      <c r="A103" s="712"/>
      <c r="B103" s="713"/>
      <c r="C103" s="713"/>
      <c r="D103" s="714"/>
      <c r="E103" s="138">
        <v>4</v>
      </c>
      <c r="F103" s="139">
        <f>'1.3 Frota Total'!E115</f>
        <v>0</v>
      </c>
      <c r="G103" s="139">
        <f>'1.3 Frota Total'!F115</f>
        <v>0</v>
      </c>
      <c r="H103" s="139">
        <f>'1.3 Frota Total'!G115</f>
        <v>0</v>
      </c>
      <c r="I103" s="146">
        <f>'1.3 Frota Total'!H115</f>
        <v>0</v>
      </c>
      <c r="J103" s="145">
        <f>1-SUM('A.IX.a. Deprec. veículos'!G19:G22)</f>
        <v>0.6399999999999999</v>
      </c>
    </row>
    <row r="104" spans="1:10">
      <c r="A104" s="712"/>
      <c r="B104" s="713"/>
      <c r="C104" s="713"/>
      <c r="D104" s="714"/>
      <c r="E104" s="138">
        <v>5</v>
      </c>
      <c r="F104" s="139">
        <f>'1.3 Frota Total'!E116</f>
        <v>0</v>
      </c>
      <c r="G104" s="139">
        <f>'1.3 Frota Total'!F116</f>
        <v>0</v>
      </c>
      <c r="H104" s="139">
        <f>'1.3 Frota Total'!G116</f>
        <v>0</v>
      </c>
      <c r="I104" s="146">
        <f>'1.3 Frota Total'!H116</f>
        <v>0</v>
      </c>
      <c r="J104" s="145">
        <f>1-SUM('A.IX.a. Deprec. veículos'!G19:G23)</f>
        <v>0.56666666666666665</v>
      </c>
    </row>
    <row r="105" spans="1:10">
      <c r="A105" s="712"/>
      <c r="B105" s="713"/>
      <c r="C105" s="713"/>
      <c r="D105" s="714"/>
      <c r="E105" s="138">
        <v>6</v>
      </c>
      <c r="F105" s="139">
        <f>'1.3 Frota Total'!E117</f>
        <v>0</v>
      </c>
      <c r="G105" s="139">
        <f>'1.3 Frota Total'!F117</f>
        <v>0</v>
      </c>
      <c r="H105" s="139">
        <f>'1.3 Frota Total'!G117</f>
        <v>0</v>
      </c>
      <c r="I105" s="146">
        <f>'1.3 Frota Total'!H117</f>
        <v>0</v>
      </c>
      <c r="J105" s="145">
        <f>1-SUM('A.IX.a. Deprec. veículos'!G19:G24)</f>
        <v>0.5</v>
      </c>
    </row>
    <row r="106" spans="1:10">
      <c r="A106" s="712"/>
      <c r="B106" s="713"/>
      <c r="C106" s="713"/>
      <c r="D106" s="714"/>
      <c r="E106" s="138">
        <v>7</v>
      </c>
      <c r="F106" s="139">
        <f>'1.3 Frota Total'!E118</f>
        <v>0</v>
      </c>
      <c r="G106" s="139">
        <f>'1.3 Frota Total'!F118</f>
        <v>0</v>
      </c>
      <c r="H106" s="139">
        <f>'1.3 Frota Total'!G118</f>
        <v>0</v>
      </c>
      <c r="I106" s="146">
        <f>'1.3 Frota Total'!H118</f>
        <v>0</v>
      </c>
      <c r="J106" s="145">
        <f>1-SUM('A.IX.a. Deprec. veículos'!G19:G25)</f>
        <v>0.43999999999999995</v>
      </c>
    </row>
    <row r="107" spans="1:10">
      <c r="A107" s="712"/>
      <c r="B107" s="713"/>
      <c r="C107" s="713"/>
      <c r="D107" s="714"/>
      <c r="E107" s="138">
        <v>8</v>
      </c>
      <c r="F107" s="139">
        <f>'1.3 Frota Total'!E119</f>
        <v>0</v>
      </c>
      <c r="G107" s="139">
        <f>'1.3 Frota Total'!F119</f>
        <v>0</v>
      </c>
      <c r="H107" s="139">
        <f>'1.3 Frota Total'!G119</f>
        <v>0</v>
      </c>
      <c r="I107" s="146">
        <f>'1.3 Frota Total'!H119</f>
        <v>0</v>
      </c>
      <c r="J107" s="145">
        <f>1-SUM('A.IX.a. Deprec. veículos'!G19:G26)</f>
        <v>0.3866666666666666</v>
      </c>
    </row>
    <row r="108" spans="1:10">
      <c r="A108" s="712"/>
      <c r="B108" s="713"/>
      <c r="C108" s="713"/>
      <c r="D108" s="714"/>
      <c r="E108" s="138">
        <v>9</v>
      </c>
      <c r="F108" s="139">
        <f>'1.3 Frota Total'!E120</f>
        <v>0</v>
      </c>
      <c r="G108" s="139">
        <f>'1.3 Frota Total'!F120</f>
        <v>0</v>
      </c>
      <c r="H108" s="139">
        <f>'1.3 Frota Total'!G120</f>
        <v>0</v>
      </c>
      <c r="I108" s="146">
        <f>'1.3 Frota Total'!H120</f>
        <v>0</v>
      </c>
      <c r="J108" s="145">
        <f>1-SUM('A.IX.a. Deprec. veículos'!G19:G27)</f>
        <v>0.33999999999999997</v>
      </c>
    </row>
    <row r="109" spans="1:10">
      <c r="A109" s="712"/>
      <c r="B109" s="713"/>
      <c r="C109" s="713"/>
      <c r="D109" s="714"/>
      <c r="E109" s="138">
        <v>10</v>
      </c>
      <c r="F109" s="139">
        <f>'1.3 Frota Total'!E121</f>
        <v>0</v>
      </c>
      <c r="G109" s="139">
        <f>'1.3 Frota Total'!F121</f>
        <v>0</v>
      </c>
      <c r="H109" s="139">
        <f>'1.3 Frota Total'!G121</f>
        <v>0</v>
      </c>
      <c r="I109" s="146">
        <f>'1.3 Frota Total'!H121</f>
        <v>0</v>
      </c>
      <c r="J109" s="145">
        <f>1-SUM('A.IX.a. Deprec. veículos'!G19:G28)</f>
        <v>0.29999999999999993</v>
      </c>
    </row>
    <row r="110" spans="1:10">
      <c r="A110" s="712"/>
      <c r="B110" s="713"/>
      <c r="C110" s="713"/>
      <c r="D110" s="714"/>
      <c r="E110" s="138">
        <v>11</v>
      </c>
      <c r="F110" s="139">
        <f>'1.3 Frota Total'!E122</f>
        <v>0</v>
      </c>
      <c r="G110" s="139">
        <f>'1.3 Frota Total'!F122</f>
        <v>0</v>
      </c>
      <c r="H110" s="139">
        <f>'1.3 Frota Total'!G122</f>
        <v>0</v>
      </c>
      <c r="I110" s="146">
        <f>'1.3 Frota Total'!H122</f>
        <v>0</v>
      </c>
      <c r="J110" s="145">
        <f>1-SUM('A.IX.a. Deprec. veículos'!G19:G29)</f>
        <v>0.26666666666666661</v>
      </c>
    </row>
    <row r="111" spans="1:10">
      <c r="A111" s="712"/>
      <c r="B111" s="713"/>
      <c r="C111" s="713"/>
      <c r="D111" s="714"/>
      <c r="E111" s="138">
        <v>12</v>
      </c>
      <c r="F111" s="139">
        <f>'1.3 Frota Total'!E123</f>
        <v>0</v>
      </c>
      <c r="G111" s="139">
        <f>'1.3 Frota Total'!F123</f>
        <v>0</v>
      </c>
      <c r="H111" s="139">
        <f>'1.3 Frota Total'!G123</f>
        <v>0</v>
      </c>
      <c r="I111" s="146">
        <f>'1.3 Frota Total'!H123</f>
        <v>0</v>
      </c>
      <c r="J111" s="145">
        <f>1-SUM('A.IX.a. Deprec. veículos'!G19:G30)</f>
        <v>0.24</v>
      </c>
    </row>
    <row r="112" spans="1:10">
      <c r="A112" s="712"/>
      <c r="B112" s="713"/>
      <c r="C112" s="713"/>
      <c r="D112" s="714"/>
      <c r="E112" s="138">
        <v>13</v>
      </c>
      <c r="F112" s="139">
        <f>'1.3 Frota Total'!E124</f>
        <v>0</v>
      </c>
      <c r="G112" s="139">
        <f>'1.3 Frota Total'!F124</f>
        <v>0</v>
      </c>
      <c r="H112" s="139">
        <f>'1.3 Frota Total'!G124</f>
        <v>0</v>
      </c>
      <c r="I112" s="146">
        <f>'1.3 Frota Total'!H124</f>
        <v>0</v>
      </c>
      <c r="J112" s="145">
        <f>1-SUM('A.IX.a. Deprec. veículos'!G19:G31)</f>
        <v>0.21999999999999997</v>
      </c>
    </row>
    <row r="113" spans="1:10">
      <c r="A113" s="712"/>
      <c r="B113" s="713"/>
      <c r="C113" s="713"/>
      <c r="D113" s="714"/>
      <c r="E113" s="138">
        <v>14</v>
      </c>
      <c r="F113" s="139">
        <f>'1.3 Frota Total'!E125</f>
        <v>0</v>
      </c>
      <c r="G113" s="139">
        <f>'1.3 Frota Total'!F125</f>
        <v>0</v>
      </c>
      <c r="H113" s="139">
        <f>'1.3 Frota Total'!G125</f>
        <v>0</v>
      </c>
      <c r="I113" s="146">
        <f>'1.3 Frota Total'!H125</f>
        <v>0</v>
      </c>
      <c r="J113" s="145">
        <f>1-SUM('A.IX.a. Deprec. veículos'!G19:G32)</f>
        <v>0.20666666666666667</v>
      </c>
    </row>
    <row r="114" spans="1:10">
      <c r="A114" s="712"/>
      <c r="B114" s="713"/>
      <c r="C114" s="713"/>
      <c r="D114" s="714"/>
      <c r="E114" s="138">
        <v>15</v>
      </c>
      <c r="F114" s="139">
        <f>'1.3 Frota Total'!E126</f>
        <v>0</v>
      </c>
      <c r="G114" s="139">
        <f>'1.3 Frota Total'!F126</f>
        <v>0</v>
      </c>
      <c r="H114" s="139">
        <f>'1.3 Frota Total'!G126</f>
        <v>0</v>
      </c>
      <c r="I114" s="146">
        <f>'1.3 Frota Total'!H126</f>
        <v>0</v>
      </c>
      <c r="J114" s="145">
        <f>1-SUM('A.IX.a. Deprec. veículos'!G19:G33)</f>
        <v>0.19999999999999996</v>
      </c>
    </row>
    <row r="115" spans="1:10">
      <c r="A115" s="709" t="s">
        <v>148</v>
      </c>
      <c r="B115" s="710"/>
      <c r="C115" s="710"/>
      <c r="D115" s="710"/>
      <c r="E115" s="136">
        <v>0</v>
      </c>
      <c r="F115" s="137">
        <f>'1.3 Frota Total'!E127</f>
        <v>0</v>
      </c>
      <c r="G115" s="137">
        <f>'1.3 Frota Total'!F127</f>
        <v>0</v>
      </c>
      <c r="H115" s="137">
        <f>'1.3 Frota Total'!G127</f>
        <v>0</v>
      </c>
      <c r="I115" s="144">
        <f>'1.3 Frota Total'!H127</f>
        <v>0</v>
      </c>
      <c r="J115" s="149">
        <v>1</v>
      </c>
    </row>
    <row r="116" spans="1:10">
      <c r="A116" s="712"/>
      <c r="B116" s="713"/>
      <c r="C116" s="713"/>
      <c r="D116" s="713"/>
      <c r="E116" s="138">
        <v>1</v>
      </c>
      <c r="F116" s="139">
        <f>'1.3 Frota Total'!E128</f>
        <v>0</v>
      </c>
      <c r="G116" s="139">
        <f>'1.3 Frota Total'!F128</f>
        <v>0</v>
      </c>
      <c r="H116" s="139">
        <f>'1.3 Frota Total'!G128</f>
        <v>0</v>
      </c>
      <c r="I116" s="146">
        <f>'1.3 Frota Total'!H128</f>
        <v>0</v>
      </c>
      <c r="J116" s="145">
        <f>1-'A.IX.a. Deprec. veículos'!G19</f>
        <v>0.9</v>
      </c>
    </row>
    <row r="117" spans="1:10">
      <c r="A117" s="712"/>
      <c r="B117" s="713"/>
      <c r="C117" s="713"/>
      <c r="D117" s="713"/>
      <c r="E117" s="138">
        <v>2</v>
      </c>
      <c r="F117" s="139">
        <f>'1.3 Frota Total'!E129</f>
        <v>0</v>
      </c>
      <c r="G117" s="139">
        <f>'1.3 Frota Total'!F129</f>
        <v>0</v>
      </c>
      <c r="H117" s="139">
        <f>'1.3 Frota Total'!G129</f>
        <v>0</v>
      </c>
      <c r="I117" s="146">
        <f>'1.3 Frota Total'!H129</f>
        <v>0</v>
      </c>
      <c r="J117" s="145">
        <f>1-SUM('A.IX.a. Deprec. veículos'!G19:G20)</f>
        <v>0.80666666666666664</v>
      </c>
    </row>
    <row r="118" spans="1:10">
      <c r="A118" s="712"/>
      <c r="B118" s="713"/>
      <c r="C118" s="713"/>
      <c r="D118" s="713"/>
      <c r="E118" s="138">
        <v>3</v>
      </c>
      <c r="F118" s="139">
        <f>'1.3 Frota Total'!E130</f>
        <v>0</v>
      </c>
      <c r="G118" s="139">
        <f>'1.3 Frota Total'!F130</f>
        <v>0</v>
      </c>
      <c r="H118" s="139">
        <f>'1.3 Frota Total'!G130</f>
        <v>0</v>
      </c>
      <c r="I118" s="146">
        <f>'1.3 Frota Total'!H130</f>
        <v>0</v>
      </c>
      <c r="J118" s="145">
        <f>1-SUM('A.IX.a. Deprec. veículos'!G19:G21)</f>
        <v>0.72</v>
      </c>
    </row>
    <row r="119" spans="1:10">
      <c r="A119" s="712"/>
      <c r="B119" s="713"/>
      <c r="C119" s="713"/>
      <c r="D119" s="713"/>
      <c r="E119" s="138">
        <v>4</v>
      </c>
      <c r="F119" s="139">
        <f>'1.3 Frota Total'!E131</f>
        <v>0</v>
      </c>
      <c r="G119" s="139">
        <f>'1.3 Frota Total'!F131</f>
        <v>0</v>
      </c>
      <c r="H119" s="139">
        <f>'1.3 Frota Total'!G131</f>
        <v>0</v>
      </c>
      <c r="I119" s="146">
        <f>'1.3 Frota Total'!H131</f>
        <v>0</v>
      </c>
      <c r="J119" s="145">
        <f>1-SUM('A.IX.a. Deprec. veículos'!G19:G22)</f>
        <v>0.6399999999999999</v>
      </c>
    </row>
    <row r="120" spans="1:10">
      <c r="A120" s="712"/>
      <c r="B120" s="713"/>
      <c r="C120" s="713"/>
      <c r="D120" s="713"/>
      <c r="E120" s="138">
        <v>5</v>
      </c>
      <c r="F120" s="139">
        <f>'1.3 Frota Total'!E132</f>
        <v>0</v>
      </c>
      <c r="G120" s="139">
        <f>'1.3 Frota Total'!F132</f>
        <v>0</v>
      </c>
      <c r="H120" s="139">
        <f>'1.3 Frota Total'!G132</f>
        <v>0</v>
      </c>
      <c r="I120" s="146">
        <f>'1.3 Frota Total'!H132</f>
        <v>0</v>
      </c>
      <c r="J120" s="145">
        <f>1-SUM('A.IX.a. Deprec. veículos'!G19:G23)</f>
        <v>0.56666666666666665</v>
      </c>
    </row>
    <row r="121" spans="1:10">
      <c r="A121" s="712"/>
      <c r="B121" s="713"/>
      <c r="C121" s="713"/>
      <c r="D121" s="713"/>
      <c r="E121" s="138">
        <v>6</v>
      </c>
      <c r="F121" s="139">
        <f>'1.3 Frota Total'!E133</f>
        <v>0</v>
      </c>
      <c r="G121" s="139">
        <f>'1.3 Frota Total'!F133</f>
        <v>0</v>
      </c>
      <c r="H121" s="139">
        <f>'1.3 Frota Total'!G133</f>
        <v>0</v>
      </c>
      <c r="I121" s="146">
        <f>'1.3 Frota Total'!H133</f>
        <v>0</v>
      </c>
      <c r="J121" s="145">
        <f>1-SUM('A.IX.a. Deprec. veículos'!G19:G24)</f>
        <v>0.5</v>
      </c>
    </row>
    <row r="122" spans="1:10">
      <c r="A122" s="712"/>
      <c r="B122" s="713"/>
      <c r="C122" s="713"/>
      <c r="D122" s="713"/>
      <c r="E122" s="138">
        <v>7</v>
      </c>
      <c r="F122" s="139">
        <f>'1.3 Frota Total'!E134</f>
        <v>0</v>
      </c>
      <c r="G122" s="139">
        <f>'1.3 Frota Total'!F134</f>
        <v>0</v>
      </c>
      <c r="H122" s="139">
        <f>'1.3 Frota Total'!G134</f>
        <v>0</v>
      </c>
      <c r="I122" s="146">
        <f>'1.3 Frota Total'!H134</f>
        <v>0</v>
      </c>
      <c r="J122" s="145">
        <f>1-SUM('A.IX.a. Deprec. veículos'!G19:G25)</f>
        <v>0.43999999999999995</v>
      </c>
    </row>
    <row r="123" spans="1:10">
      <c r="A123" s="712"/>
      <c r="B123" s="713"/>
      <c r="C123" s="713"/>
      <c r="D123" s="713"/>
      <c r="E123" s="138">
        <v>8</v>
      </c>
      <c r="F123" s="139">
        <f>'1.3 Frota Total'!E135</f>
        <v>0</v>
      </c>
      <c r="G123" s="139">
        <f>'1.3 Frota Total'!F135</f>
        <v>0</v>
      </c>
      <c r="H123" s="139">
        <f>'1.3 Frota Total'!G135</f>
        <v>0</v>
      </c>
      <c r="I123" s="146">
        <f>'1.3 Frota Total'!H135</f>
        <v>0</v>
      </c>
      <c r="J123" s="145">
        <f>1-SUM('A.IX.a. Deprec. veículos'!G19:G26)</f>
        <v>0.3866666666666666</v>
      </c>
    </row>
    <row r="124" spans="1:10">
      <c r="A124" s="712"/>
      <c r="B124" s="713"/>
      <c r="C124" s="713"/>
      <c r="D124" s="713"/>
      <c r="E124" s="138">
        <v>9</v>
      </c>
      <c r="F124" s="139">
        <f>'1.3 Frota Total'!E136</f>
        <v>0</v>
      </c>
      <c r="G124" s="139">
        <f>'1.3 Frota Total'!F136</f>
        <v>0</v>
      </c>
      <c r="H124" s="139">
        <f>'1.3 Frota Total'!G136</f>
        <v>0</v>
      </c>
      <c r="I124" s="146">
        <f>'1.3 Frota Total'!H136</f>
        <v>0</v>
      </c>
      <c r="J124" s="145">
        <f>1-SUM('A.IX.a. Deprec. veículos'!G19:G27)</f>
        <v>0.33999999999999997</v>
      </c>
    </row>
    <row r="125" spans="1:10">
      <c r="A125" s="712"/>
      <c r="B125" s="713"/>
      <c r="C125" s="713"/>
      <c r="D125" s="713"/>
      <c r="E125" s="138">
        <v>10</v>
      </c>
      <c r="F125" s="139">
        <f>'1.3 Frota Total'!E137</f>
        <v>0</v>
      </c>
      <c r="G125" s="139">
        <f>'1.3 Frota Total'!F137</f>
        <v>0</v>
      </c>
      <c r="H125" s="139">
        <f>'1.3 Frota Total'!G137</f>
        <v>0</v>
      </c>
      <c r="I125" s="146">
        <f>'1.3 Frota Total'!H137</f>
        <v>0</v>
      </c>
      <c r="J125" s="145">
        <f>1-SUM('A.IX.a. Deprec. veículos'!G19:G28)</f>
        <v>0.29999999999999993</v>
      </c>
    </row>
    <row r="126" spans="1:10">
      <c r="A126" s="712"/>
      <c r="B126" s="713"/>
      <c r="C126" s="713"/>
      <c r="D126" s="713"/>
      <c r="E126" s="138">
        <v>11</v>
      </c>
      <c r="F126" s="139">
        <f>'1.3 Frota Total'!E138</f>
        <v>0</v>
      </c>
      <c r="G126" s="139">
        <f>'1.3 Frota Total'!F138</f>
        <v>0</v>
      </c>
      <c r="H126" s="139">
        <f>'1.3 Frota Total'!G138</f>
        <v>0</v>
      </c>
      <c r="I126" s="146">
        <f>'1.3 Frota Total'!H138</f>
        <v>0</v>
      </c>
      <c r="J126" s="145">
        <f>1-SUM('A.IX.a. Deprec. veículos'!G19:G29)</f>
        <v>0.26666666666666661</v>
      </c>
    </row>
    <row r="127" spans="1:10">
      <c r="A127" s="712"/>
      <c r="B127" s="713"/>
      <c r="C127" s="713"/>
      <c r="D127" s="713"/>
      <c r="E127" s="138">
        <v>12</v>
      </c>
      <c r="F127" s="139">
        <f>'1.3 Frota Total'!E139</f>
        <v>0</v>
      </c>
      <c r="G127" s="139">
        <f>'1.3 Frota Total'!F139</f>
        <v>0</v>
      </c>
      <c r="H127" s="139">
        <f>'1.3 Frota Total'!G139</f>
        <v>0</v>
      </c>
      <c r="I127" s="146">
        <f>'1.3 Frota Total'!H139</f>
        <v>0</v>
      </c>
      <c r="J127" s="145">
        <f>1-SUM('A.IX.a. Deprec. veículos'!G19:G30)</f>
        <v>0.24</v>
      </c>
    </row>
    <row r="128" spans="1:10">
      <c r="A128" s="712"/>
      <c r="B128" s="713"/>
      <c r="C128" s="713"/>
      <c r="D128" s="713"/>
      <c r="E128" s="138">
        <v>13</v>
      </c>
      <c r="F128" s="139">
        <f>'1.3 Frota Total'!E140</f>
        <v>0</v>
      </c>
      <c r="G128" s="139">
        <f>'1.3 Frota Total'!F140</f>
        <v>0</v>
      </c>
      <c r="H128" s="139">
        <f>'1.3 Frota Total'!G140</f>
        <v>0</v>
      </c>
      <c r="I128" s="146">
        <f>'1.3 Frota Total'!H140</f>
        <v>0</v>
      </c>
      <c r="J128" s="145">
        <f>1-SUM('A.IX.a. Deprec. veículos'!G19:G31)</f>
        <v>0.21999999999999997</v>
      </c>
    </row>
    <row r="129" spans="1:10">
      <c r="A129" s="712"/>
      <c r="B129" s="713"/>
      <c r="C129" s="713"/>
      <c r="D129" s="713"/>
      <c r="E129" s="138">
        <v>14</v>
      </c>
      <c r="F129" s="139">
        <f>'1.3 Frota Total'!E141</f>
        <v>0</v>
      </c>
      <c r="G129" s="139">
        <f>'1.3 Frota Total'!F141</f>
        <v>0</v>
      </c>
      <c r="H129" s="139">
        <f>'1.3 Frota Total'!G141</f>
        <v>0</v>
      </c>
      <c r="I129" s="146">
        <f>'1.3 Frota Total'!H141</f>
        <v>0</v>
      </c>
      <c r="J129" s="145">
        <f>1-SUM('A.IX.a. Deprec. veículos'!G19:G32)</f>
        <v>0.20666666666666667</v>
      </c>
    </row>
    <row r="130" spans="1:10">
      <c r="A130" s="715"/>
      <c r="B130" s="716"/>
      <c r="C130" s="716"/>
      <c r="D130" s="716"/>
      <c r="E130" s="140">
        <v>15</v>
      </c>
      <c r="F130" s="141">
        <f>'1.3 Frota Total'!E142</f>
        <v>0</v>
      </c>
      <c r="G130" s="141">
        <f>'1.3 Frota Total'!F142</f>
        <v>0</v>
      </c>
      <c r="H130" s="141">
        <f>'1.3 Frota Total'!G142</f>
        <v>0</v>
      </c>
      <c r="I130" s="150">
        <f>'1.3 Frota Total'!H142</f>
        <v>0</v>
      </c>
      <c r="J130" s="151">
        <f>1-SUM('A.IX.a. Deprec. veículos'!G19:G33)</f>
        <v>0.19999999999999996</v>
      </c>
    </row>
    <row r="133" spans="1:10">
      <c r="A133" s="91" t="s">
        <v>684</v>
      </c>
      <c r="B133" s="92" t="s">
        <v>685</v>
      </c>
    </row>
    <row r="134" spans="1:10">
      <c r="A134" s="593" t="s">
        <v>154</v>
      </c>
      <c r="B134" s="593"/>
      <c r="C134" s="593"/>
      <c r="D134" s="593"/>
      <c r="E134" s="718" t="s">
        <v>160</v>
      </c>
      <c r="F134" s="742" t="s">
        <v>155</v>
      </c>
      <c r="G134" s="743"/>
      <c r="H134" s="742" t="s">
        <v>156</v>
      </c>
      <c r="I134" s="743"/>
      <c r="J134" s="96"/>
    </row>
    <row r="135" spans="1:10">
      <c r="A135" s="593"/>
      <c r="B135" s="593"/>
      <c r="C135" s="593"/>
      <c r="D135" s="593"/>
      <c r="E135" s="796"/>
      <c r="F135" s="156" t="s">
        <v>157</v>
      </c>
      <c r="G135" s="156" t="s">
        <v>158</v>
      </c>
      <c r="H135" s="156" t="s">
        <v>157</v>
      </c>
      <c r="I135" s="156" t="s">
        <v>158</v>
      </c>
      <c r="J135" s="96"/>
    </row>
    <row r="136" spans="1:10">
      <c r="A136" s="728" t="s">
        <v>161</v>
      </c>
      <c r="B136" s="729"/>
      <c r="C136" s="729"/>
      <c r="D136" s="730"/>
      <c r="E136" s="158">
        <v>0</v>
      </c>
      <c r="F136" s="159">
        <f t="shared" ref="F136:I151" si="0">F19*$J19</f>
        <v>0</v>
      </c>
      <c r="G136" s="159">
        <f t="shared" si="0"/>
        <v>0</v>
      </c>
      <c r="H136" s="159">
        <f t="shared" si="0"/>
        <v>0</v>
      </c>
      <c r="I136" s="166">
        <f t="shared" si="0"/>
        <v>0</v>
      </c>
      <c r="J136" s="96"/>
    </row>
    <row r="137" spans="1:10">
      <c r="A137" s="731"/>
      <c r="B137" s="732"/>
      <c r="C137" s="732"/>
      <c r="D137" s="733"/>
      <c r="E137" s="160">
        <v>1</v>
      </c>
      <c r="F137" s="161">
        <f t="shared" si="0"/>
        <v>0</v>
      </c>
      <c r="G137" s="161">
        <f t="shared" si="0"/>
        <v>0</v>
      </c>
      <c r="H137" s="161">
        <f t="shared" si="0"/>
        <v>0</v>
      </c>
      <c r="I137" s="167">
        <f t="shared" si="0"/>
        <v>0</v>
      </c>
      <c r="J137" s="96"/>
    </row>
    <row r="138" spans="1:10">
      <c r="A138" s="731"/>
      <c r="B138" s="732"/>
      <c r="C138" s="732"/>
      <c r="D138" s="733"/>
      <c r="E138" s="160">
        <v>2</v>
      </c>
      <c r="F138" s="161">
        <f t="shared" si="0"/>
        <v>0</v>
      </c>
      <c r="G138" s="161">
        <f t="shared" si="0"/>
        <v>0</v>
      </c>
      <c r="H138" s="161">
        <f t="shared" si="0"/>
        <v>0</v>
      </c>
      <c r="I138" s="167">
        <f t="shared" si="0"/>
        <v>0</v>
      </c>
      <c r="J138" s="96"/>
    </row>
    <row r="139" spans="1:10">
      <c r="A139" s="731"/>
      <c r="B139" s="732"/>
      <c r="C139" s="732"/>
      <c r="D139" s="733"/>
      <c r="E139" s="160">
        <v>3</v>
      </c>
      <c r="F139" s="161">
        <f t="shared" si="0"/>
        <v>0</v>
      </c>
      <c r="G139" s="161">
        <f t="shared" si="0"/>
        <v>0</v>
      </c>
      <c r="H139" s="161">
        <f t="shared" si="0"/>
        <v>0</v>
      </c>
      <c r="I139" s="167">
        <f t="shared" si="0"/>
        <v>0</v>
      </c>
      <c r="J139" s="96"/>
    </row>
    <row r="140" spans="1:10">
      <c r="A140" s="731"/>
      <c r="B140" s="732"/>
      <c r="C140" s="732"/>
      <c r="D140" s="733"/>
      <c r="E140" s="160">
        <v>4</v>
      </c>
      <c r="F140" s="161">
        <f t="shared" si="0"/>
        <v>0</v>
      </c>
      <c r="G140" s="161">
        <f t="shared" si="0"/>
        <v>0</v>
      </c>
      <c r="H140" s="161">
        <f t="shared" si="0"/>
        <v>0</v>
      </c>
      <c r="I140" s="167">
        <f t="shared" si="0"/>
        <v>0</v>
      </c>
      <c r="J140" s="96"/>
    </row>
    <row r="141" spans="1:10">
      <c r="A141" s="731"/>
      <c r="B141" s="732"/>
      <c r="C141" s="732"/>
      <c r="D141" s="733"/>
      <c r="E141" s="160">
        <v>5</v>
      </c>
      <c r="F141" s="161">
        <f t="shared" si="0"/>
        <v>0</v>
      </c>
      <c r="G141" s="161">
        <f t="shared" si="0"/>
        <v>0</v>
      </c>
      <c r="H141" s="161">
        <f t="shared" si="0"/>
        <v>0</v>
      </c>
      <c r="I141" s="167">
        <f t="shared" si="0"/>
        <v>0</v>
      </c>
      <c r="J141" s="96"/>
    </row>
    <row r="142" spans="1:10">
      <c r="A142" s="731"/>
      <c r="B142" s="732"/>
      <c r="C142" s="732"/>
      <c r="D142" s="733"/>
      <c r="E142" s="160">
        <v>6</v>
      </c>
      <c r="F142" s="161">
        <f t="shared" si="0"/>
        <v>0</v>
      </c>
      <c r="G142" s="161">
        <f t="shared" si="0"/>
        <v>0</v>
      </c>
      <c r="H142" s="161">
        <f t="shared" si="0"/>
        <v>0</v>
      </c>
      <c r="I142" s="167">
        <f t="shared" si="0"/>
        <v>0</v>
      </c>
      <c r="J142" s="96"/>
    </row>
    <row r="143" spans="1:10">
      <c r="A143" s="731"/>
      <c r="B143" s="732"/>
      <c r="C143" s="732"/>
      <c r="D143" s="733"/>
      <c r="E143" s="160">
        <v>7</v>
      </c>
      <c r="F143" s="161">
        <f t="shared" si="0"/>
        <v>0</v>
      </c>
      <c r="G143" s="161">
        <f t="shared" si="0"/>
        <v>0</v>
      </c>
      <c r="H143" s="161">
        <f t="shared" si="0"/>
        <v>0</v>
      </c>
      <c r="I143" s="167">
        <f t="shared" si="0"/>
        <v>0</v>
      </c>
      <c r="J143" s="96"/>
    </row>
    <row r="144" spans="1:10">
      <c r="A144" s="731"/>
      <c r="B144" s="732"/>
      <c r="C144" s="732"/>
      <c r="D144" s="733"/>
      <c r="E144" s="160">
        <v>8</v>
      </c>
      <c r="F144" s="161">
        <f t="shared" si="0"/>
        <v>0</v>
      </c>
      <c r="G144" s="161">
        <f t="shared" si="0"/>
        <v>0</v>
      </c>
      <c r="H144" s="161">
        <f t="shared" si="0"/>
        <v>0</v>
      </c>
      <c r="I144" s="167">
        <f t="shared" si="0"/>
        <v>0</v>
      </c>
      <c r="J144" s="96"/>
    </row>
    <row r="145" spans="1:10">
      <c r="A145" s="731"/>
      <c r="B145" s="732"/>
      <c r="C145" s="732"/>
      <c r="D145" s="733"/>
      <c r="E145" s="160">
        <v>9</v>
      </c>
      <c r="F145" s="161">
        <f t="shared" si="0"/>
        <v>0</v>
      </c>
      <c r="G145" s="161">
        <f t="shared" si="0"/>
        <v>0</v>
      </c>
      <c r="H145" s="161">
        <f t="shared" si="0"/>
        <v>0</v>
      </c>
      <c r="I145" s="167">
        <f t="shared" si="0"/>
        <v>0</v>
      </c>
      <c r="J145" s="96"/>
    </row>
    <row r="146" spans="1:10">
      <c r="A146" s="731"/>
      <c r="B146" s="732"/>
      <c r="C146" s="732"/>
      <c r="D146" s="733"/>
      <c r="E146" s="160">
        <v>10</v>
      </c>
      <c r="F146" s="161">
        <f t="shared" si="0"/>
        <v>0</v>
      </c>
      <c r="G146" s="161">
        <f t="shared" si="0"/>
        <v>0</v>
      </c>
      <c r="H146" s="161">
        <f t="shared" si="0"/>
        <v>0</v>
      </c>
      <c r="I146" s="167">
        <f t="shared" si="0"/>
        <v>0</v>
      </c>
      <c r="J146" s="96"/>
    </row>
    <row r="147" spans="1:10">
      <c r="A147" s="731"/>
      <c r="B147" s="732"/>
      <c r="C147" s="732"/>
      <c r="D147" s="733"/>
      <c r="E147" s="160">
        <v>11</v>
      </c>
      <c r="F147" s="161">
        <f t="shared" si="0"/>
        <v>0</v>
      </c>
      <c r="G147" s="161">
        <f t="shared" si="0"/>
        <v>0</v>
      </c>
      <c r="H147" s="161">
        <f t="shared" si="0"/>
        <v>0</v>
      </c>
      <c r="I147" s="167">
        <f t="shared" si="0"/>
        <v>0</v>
      </c>
      <c r="J147" s="96"/>
    </row>
    <row r="148" spans="1:10">
      <c r="A148" s="731"/>
      <c r="B148" s="732"/>
      <c r="C148" s="732"/>
      <c r="D148" s="733"/>
      <c r="E148" s="160">
        <v>12</v>
      </c>
      <c r="F148" s="161">
        <f t="shared" si="0"/>
        <v>0</v>
      </c>
      <c r="G148" s="161">
        <f t="shared" si="0"/>
        <v>0</v>
      </c>
      <c r="H148" s="161">
        <f t="shared" si="0"/>
        <v>0</v>
      </c>
      <c r="I148" s="167">
        <f t="shared" si="0"/>
        <v>0</v>
      </c>
      <c r="J148" s="96"/>
    </row>
    <row r="149" spans="1:10">
      <c r="A149" s="731"/>
      <c r="B149" s="732"/>
      <c r="C149" s="732"/>
      <c r="D149" s="733"/>
      <c r="E149" s="160">
        <v>13</v>
      </c>
      <c r="F149" s="161">
        <f t="shared" si="0"/>
        <v>0</v>
      </c>
      <c r="G149" s="161">
        <f t="shared" si="0"/>
        <v>0</v>
      </c>
      <c r="H149" s="161">
        <f t="shared" si="0"/>
        <v>0</v>
      </c>
      <c r="I149" s="167">
        <f t="shared" si="0"/>
        <v>0</v>
      </c>
      <c r="J149" s="96"/>
    </row>
    <row r="150" spans="1:10">
      <c r="A150" s="731"/>
      <c r="B150" s="732"/>
      <c r="C150" s="732"/>
      <c r="D150" s="733"/>
      <c r="E150" s="160">
        <v>14</v>
      </c>
      <c r="F150" s="161">
        <f t="shared" si="0"/>
        <v>0</v>
      </c>
      <c r="G150" s="161">
        <f t="shared" si="0"/>
        <v>0</v>
      </c>
      <c r="H150" s="161">
        <f t="shared" si="0"/>
        <v>0</v>
      </c>
      <c r="I150" s="167">
        <f t="shared" si="0"/>
        <v>0</v>
      </c>
      <c r="J150" s="96"/>
    </row>
    <row r="151" spans="1:10">
      <c r="A151" s="734"/>
      <c r="B151" s="735"/>
      <c r="C151" s="735"/>
      <c r="D151" s="736"/>
      <c r="E151" s="160">
        <v>15</v>
      </c>
      <c r="F151" s="161">
        <f t="shared" si="0"/>
        <v>0</v>
      </c>
      <c r="G151" s="161">
        <f t="shared" si="0"/>
        <v>0</v>
      </c>
      <c r="H151" s="161">
        <f t="shared" si="0"/>
        <v>0</v>
      </c>
      <c r="I151" s="167">
        <f t="shared" si="0"/>
        <v>0</v>
      </c>
      <c r="J151" s="96"/>
    </row>
    <row r="152" spans="1:10">
      <c r="A152" s="728" t="s">
        <v>131</v>
      </c>
      <c r="B152" s="729"/>
      <c r="C152" s="729"/>
      <c r="D152" s="730"/>
      <c r="E152" s="158">
        <v>0</v>
      </c>
      <c r="F152" s="159">
        <f t="shared" ref="F152:I167" si="1">F35*$J35</f>
        <v>0</v>
      </c>
      <c r="G152" s="159">
        <f t="shared" si="1"/>
        <v>0</v>
      </c>
      <c r="H152" s="159">
        <f t="shared" si="1"/>
        <v>0</v>
      </c>
      <c r="I152" s="166">
        <f t="shared" si="1"/>
        <v>0</v>
      </c>
      <c r="J152" s="96"/>
    </row>
    <row r="153" spans="1:10">
      <c r="A153" s="731"/>
      <c r="B153" s="732"/>
      <c r="C153" s="732"/>
      <c r="D153" s="733"/>
      <c r="E153" s="160">
        <v>1</v>
      </c>
      <c r="F153" s="161">
        <f t="shared" si="1"/>
        <v>0</v>
      </c>
      <c r="G153" s="161">
        <f t="shared" si="1"/>
        <v>0</v>
      </c>
      <c r="H153" s="161">
        <f t="shared" si="1"/>
        <v>0</v>
      </c>
      <c r="I153" s="167">
        <f t="shared" si="1"/>
        <v>0</v>
      </c>
      <c r="J153" s="96"/>
    </row>
    <row r="154" spans="1:10">
      <c r="A154" s="731"/>
      <c r="B154" s="732"/>
      <c r="C154" s="732"/>
      <c r="D154" s="733"/>
      <c r="E154" s="160">
        <v>2</v>
      </c>
      <c r="F154" s="161">
        <f t="shared" si="1"/>
        <v>0</v>
      </c>
      <c r="G154" s="161">
        <f t="shared" si="1"/>
        <v>0</v>
      </c>
      <c r="H154" s="161">
        <f t="shared" si="1"/>
        <v>0</v>
      </c>
      <c r="I154" s="167">
        <f t="shared" si="1"/>
        <v>0</v>
      </c>
      <c r="J154" s="96"/>
    </row>
    <row r="155" spans="1:10">
      <c r="A155" s="731"/>
      <c r="B155" s="732"/>
      <c r="C155" s="732"/>
      <c r="D155" s="733"/>
      <c r="E155" s="160">
        <v>3</v>
      </c>
      <c r="F155" s="161">
        <f t="shared" si="1"/>
        <v>0</v>
      </c>
      <c r="G155" s="161">
        <f t="shared" si="1"/>
        <v>0</v>
      </c>
      <c r="H155" s="161">
        <f t="shared" si="1"/>
        <v>0</v>
      </c>
      <c r="I155" s="167">
        <f t="shared" si="1"/>
        <v>0</v>
      </c>
      <c r="J155" s="96"/>
    </row>
    <row r="156" spans="1:10">
      <c r="A156" s="731"/>
      <c r="B156" s="732"/>
      <c r="C156" s="732"/>
      <c r="D156" s="733"/>
      <c r="E156" s="160">
        <v>4</v>
      </c>
      <c r="F156" s="161">
        <f t="shared" si="1"/>
        <v>0</v>
      </c>
      <c r="G156" s="161">
        <f t="shared" si="1"/>
        <v>0</v>
      </c>
      <c r="H156" s="161">
        <f t="shared" si="1"/>
        <v>0</v>
      </c>
      <c r="I156" s="167">
        <f t="shared" si="1"/>
        <v>0</v>
      </c>
      <c r="J156" s="96"/>
    </row>
    <row r="157" spans="1:10">
      <c r="A157" s="731"/>
      <c r="B157" s="732"/>
      <c r="C157" s="732"/>
      <c r="D157" s="733"/>
      <c r="E157" s="160">
        <v>5</v>
      </c>
      <c r="F157" s="161">
        <f t="shared" si="1"/>
        <v>0</v>
      </c>
      <c r="G157" s="161">
        <f t="shared" si="1"/>
        <v>0</v>
      </c>
      <c r="H157" s="161">
        <f t="shared" si="1"/>
        <v>0</v>
      </c>
      <c r="I157" s="167">
        <f t="shared" si="1"/>
        <v>0</v>
      </c>
      <c r="J157" s="96"/>
    </row>
    <row r="158" spans="1:10">
      <c r="A158" s="731"/>
      <c r="B158" s="732"/>
      <c r="C158" s="732"/>
      <c r="D158" s="733"/>
      <c r="E158" s="160">
        <v>6</v>
      </c>
      <c r="F158" s="161">
        <f t="shared" si="1"/>
        <v>0</v>
      </c>
      <c r="G158" s="161">
        <f t="shared" si="1"/>
        <v>0</v>
      </c>
      <c r="H158" s="161">
        <f t="shared" si="1"/>
        <v>0</v>
      </c>
      <c r="I158" s="167">
        <f t="shared" si="1"/>
        <v>0</v>
      </c>
      <c r="J158" s="96"/>
    </row>
    <row r="159" spans="1:10">
      <c r="A159" s="731"/>
      <c r="B159" s="732"/>
      <c r="C159" s="732"/>
      <c r="D159" s="733"/>
      <c r="E159" s="160">
        <v>7</v>
      </c>
      <c r="F159" s="161">
        <f t="shared" si="1"/>
        <v>0</v>
      </c>
      <c r="G159" s="161">
        <f t="shared" si="1"/>
        <v>0</v>
      </c>
      <c r="H159" s="161">
        <f t="shared" si="1"/>
        <v>0</v>
      </c>
      <c r="I159" s="167">
        <f t="shared" si="1"/>
        <v>0</v>
      </c>
      <c r="J159" s="96"/>
    </row>
    <row r="160" spans="1:10">
      <c r="A160" s="731"/>
      <c r="B160" s="732"/>
      <c r="C160" s="732"/>
      <c r="D160" s="733"/>
      <c r="E160" s="160">
        <v>8</v>
      </c>
      <c r="F160" s="161">
        <f t="shared" si="1"/>
        <v>0</v>
      </c>
      <c r="G160" s="161">
        <f t="shared" si="1"/>
        <v>0</v>
      </c>
      <c r="H160" s="161">
        <f t="shared" si="1"/>
        <v>0</v>
      </c>
      <c r="I160" s="167">
        <f t="shared" si="1"/>
        <v>0</v>
      </c>
      <c r="J160" s="96"/>
    </row>
    <row r="161" spans="1:10">
      <c r="A161" s="731"/>
      <c r="B161" s="732"/>
      <c r="C161" s="732"/>
      <c r="D161" s="733"/>
      <c r="E161" s="160">
        <v>9</v>
      </c>
      <c r="F161" s="161">
        <f t="shared" si="1"/>
        <v>0</v>
      </c>
      <c r="G161" s="161">
        <f t="shared" si="1"/>
        <v>0</v>
      </c>
      <c r="H161" s="161">
        <f t="shared" si="1"/>
        <v>0</v>
      </c>
      <c r="I161" s="167">
        <f t="shared" si="1"/>
        <v>0</v>
      </c>
      <c r="J161" s="96"/>
    </row>
    <row r="162" spans="1:10">
      <c r="A162" s="731"/>
      <c r="B162" s="732"/>
      <c r="C162" s="732"/>
      <c r="D162" s="733"/>
      <c r="E162" s="160">
        <v>10</v>
      </c>
      <c r="F162" s="161">
        <f t="shared" si="1"/>
        <v>0</v>
      </c>
      <c r="G162" s="161">
        <f t="shared" si="1"/>
        <v>0</v>
      </c>
      <c r="H162" s="161">
        <f t="shared" si="1"/>
        <v>0</v>
      </c>
      <c r="I162" s="167">
        <f t="shared" si="1"/>
        <v>0</v>
      </c>
      <c r="J162" s="96"/>
    </row>
    <row r="163" spans="1:10">
      <c r="A163" s="731"/>
      <c r="B163" s="732"/>
      <c r="C163" s="732"/>
      <c r="D163" s="733"/>
      <c r="E163" s="160">
        <v>11</v>
      </c>
      <c r="F163" s="161">
        <f t="shared" si="1"/>
        <v>0</v>
      </c>
      <c r="G163" s="161">
        <f t="shared" si="1"/>
        <v>0</v>
      </c>
      <c r="H163" s="161">
        <f t="shared" si="1"/>
        <v>0</v>
      </c>
      <c r="I163" s="167">
        <f t="shared" si="1"/>
        <v>0</v>
      </c>
      <c r="J163" s="96"/>
    </row>
    <row r="164" spans="1:10">
      <c r="A164" s="731"/>
      <c r="B164" s="732"/>
      <c r="C164" s="732"/>
      <c r="D164" s="733"/>
      <c r="E164" s="160">
        <v>12</v>
      </c>
      <c r="F164" s="161">
        <f t="shared" si="1"/>
        <v>0</v>
      </c>
      <c r="G164" s="161">
        <f t="shared" si="1"/>
        <v>0</v>
      </c>
      <c r="H164" s="161">
        <f t="shared" si="1"/>
        <v>0</v>
      </c>
      <c r="I164" s="167">
        <f t="shared" si="1"/>
        <v>0</v>
      </c>
      <c r="J164" s="96"/>
    </row>
    <row r="165" spans="1:10">
      <c r="A165" s="731"/>
      <c r="B165" s="732"/>
      <c r="C165" s="732"/>
      <c r="D165" s="733"/>
      <c r="E165" s="160">
        <v>13</v>
      </c>
      <c r="F165" s="161">
        <f t="shared" si="1"/>
        <v>0</v>
      </c>
      <c r="G165" s="161">
        <f t="shared" si="1"/>
        <v>0</v>
      </c>
      <c r="H165" s="161">
        <f t="shared" si="1"/>
        <v>0</v>
      </c>
      <c r="I165" s="167">
        <f t="shared" si="1"/>
        <v>0</v>
      </c>
      <c r="J165" s="96"/>
    </row>
    <row r="166" spans="1:10">
      <c r="A166" s="731"/>
      <c r="B166" s="732"/>
      <c r="C166" s="732"/>
      <c r="D166" s="733"/>
      <c r="E166" s="160">
        <v>14</v>
      </c>
      <c r="F166" s="161">
        <f t="shared" si="1"/>
        <v>0</v>
      </c>
      <c r="G166" s="161">
        <f t="shared" si="1"/>
        <v>0</v>
      </c>
      <c r="H166" s="161">
        <f t="shared" si="1"/>
        <v>0</v>
      </c>
      <c r="I166" s="167">
        <f t="shared" si="1"/>
        <v>0</v>
      </c>
      <c r="J166" s="96"/>
    </row>
    <row r="167" spans="1:10">
      <c r="A167" s="731"/>
      <c r="B167" s="732"/>
      <c r="C167" s="732"/>
      <c r="D167" s="733"/>
      <c r="E167" s="160">
        <v>15</v>
      </c>
      <c r="F167" s="161">
        <f t="shared" si="1"/>
        <v>0</v>
      </c>
      <c r="G167" s="161">
        <f t="shared" si="1"/>
        <v>0</v>
      </c>
      <c r="H167" s="161">
        <f t="shared" si="1"/>
        <v>0</v>
      </c>
      <c r="I167" s="167">
        <f t="shared" si="1"/>
        <v>0</v>
      </c>
      <c r="J167" s="96"/>
    </row>
    <row r="168" spans="1:10">
      <c r="A168" s="721" t="s">
        <v>112</v>
      </c>
      <c r="B168" s="722"/>
      <c r="C168" s="722"/>
      <c r="D168" s="722"/>
      <c r="E168" s="158">
        <v>0</v>
      </c>
      <c r="F168" s="159">
        <f t="shared" ref="F168:I183" si="2">F51*$J51</f>
        <v>0</v>
      </c>
      <c r="G168" s="159">
        <f t="shared" si="2"/>
        <v>0</v>
      </c>
      <c r="H168" s="159">
        <f t="shared" si="2"/>
        <v>0</v>
      </c>
      <c r="I168" s="166">
        <f t="shared" si="2"/>
        <v>0</v>
      </c>
      <c r="J168" s="96"/>
    </row>
    <row r="169" spans="1:10">
      <c r="A169" s="723"/>
      <c r="B169" s="724"/>
      <c r="C169" s="724"/>
      <c r="D169" s="724"/>
      <c r="E169" s="160">
        <v>1</v>
      </c>
      <c r="F169" s="161">
        <f t="shared" si="2"/>
        <v>0</v>
      </c>
      <c r="G169" s="161">
        <f t="shared" si="2"/>
        <v>0</v>
      </c>
      <c r="H169" s="161">
        <f t="shared" si="2"/>
        <v>0</v>
      </c>
      <c r="I169" s="167">
        <f t="shared" si="2"/>
        <v>0</v>
      </c>
      <c r="J169" s="96"/>
    </row>
    <row r="170" spans="1:10">
      <c r="A170" s="723"/>
      <c r="B170" s="724"/>
      <c r="C170" s="724"/>
      <c r="D170" s="724"/>
      <c r="E170" s="160">
        <v>2</v>
      </c>
      <c r="F170" s="161">
        <f t="shared" si="2"/>
        <v>0</v>
      </c>
      <c r="G170" s="161">
        <f t="shared" si="2"/>
        <v>0</v>
      </c>
      <c r="H170" s="161">
        <f t="shared" si="2"/>
        <v>0</v>
      </c>
      <c r="I170" s="167">
        <f t="shared" si="2"/>
        <v>0</v>
      </c>
      <c r="J170" s="96"/>
    </row>
    <row r="171" spans="1:10">
      <c r="A171" s="723"/>
      <c r="B171" s="724"/>
      <c r="C171" s="724"/>
      <c r="D171" s="724"/>
      <c r="E171" s="160">
        <v>3</v>
      </c>
      <c r="F171" s="161">
        <f t="shared" si="2"/>
        <v>0</v>
      </c>
      <c r="G171" s="161">
        <f t="shared" si="2"/>
        <v>0</v>
      </c>
      <c r="H171" s="161">
        <f t="shared" si="2"/>
        <v>0</v>
      </c>
      <c r="I171" s="167">
        <f t="shared" si="2"/>
        <v>0</v>
      </c>
      <c r="J171" s="96"/>
    </row>
    <row r="172" spans="1:10">
      <c r="A172" s="723"/>
      <c r="B172" s="724"/>
      <c r="C172" s="724"/>
      <c r="D172" s="724"/>
      <c r="E172" s="160">
        <v>4</v>
      </c>
      <c r="F172" s="161">
        <f t="shared" si="2"/>
        <v>0</v>
      </c>
      <c r="G172" s="161">
        <f t="shared" si="2"/>
        <v>0</v>
      </c>
      <c r="H172" s="161">
        <f t="shared" si="2"/>
        <v>0</v>
      </c>
      <c r="I172" s="167">
        <f t="shared" si="2"/>
        <v>0</v>
      </c>
      <c r="J172" s="96"/>
    </row>
    <row r="173" spans="1:10">
      <c r="A173" s="723"/>
      <c r="B173" s="724"/>
      <c r="C173" s="724"/>
      <c r="D173" s="724"/>
      <c r="E173" s="160">
        <v>5</v>
      </c>
      <c r="F173" s="161">
        <f t="shared" si="2"/>
        <v>0</v>
      </c>
      <c r="G173" s="161">
        <f t="shared" si="2"/>
        <v>0</v>
      </c>
      <c r="H173" s="161">
        <f t="shared" si="2"/>
        <v>0</v>
      </c>
      <c r="I173" s="167">
        <f t="shared" si="2"/>
        <v>0</v>
      </c>
      <c r="J173" s="96"/>
    </row>
    <row r="174" spans="1:10">
      <c r="A174" s="723"/>
      <c r="B174" s="724"/>
      <c r="C174" s="724"/>
      <c r="D174" s="724"/>
      <c r="E174" s="160">
        <v>6</v>
      </c>
      <c r="F174" s="161">
        <f t="shared" si="2"/>
        <v>0</v>
      </c>
      <c r="G174" s="161">
        <f t="shared" si="2"/>
        <v>0</v>
      </c>
      <c r="H174" s="161">
        <f t="shared" si="2"/>
        <v>0</v>
      </c>
      <c r="I174" s="167">
        <f t="shared" si="2"/>
        <v>0</v>
      </c>
      <c r="J174" s="96"/>
    </row>
    <row r="175" spans="1:10">
      <c r="A175" s="723"/>
      <c r="B175" s="724"/>
      <c r="C175" s="724"/>
      <c r="D175" s="724"/>
      <c r="E175" s="160">
        <v>7</v>
      </c>
      <c r="F175" s="161">
        <f t="shared" si="2"/>
        <v>3.5199999999999996</v>
      </c>
      <c r="G175" s="161">
        <f t="shared" si="2"/>
        <v>0</v>
      </c>
      <c r="H175" s="161">
        <f t="shared" si="2"/>
        <v>0</v>
      </c>
      <c r="I175" s="167">
        <f t="shared" si="2"/>
        <v>0</v>
      </c>
      <c r="J175" s="96"/>
    </row>
    <row r="176" spans="1:10">
      <c r="A176" s="723"/>
      <c r="B176" s="724"/>
      <c r="C176" s="724"/>
      <c r="D176" s="724"/>
      <c r="E176" s="160">
        <v>8</v>
      </c>
      <c r="F176" s="161">
        <f t="shared" si="2"/>
        <v>0</v>
      </c>
      <c r="G176" s="161">
        <f t="shared" si="2"/>
        <v>0</v>
      </c>
      <c r="H176" s="161">
        <f t="shared" si="2"/>
        <v>0</v>
      </c>
      <c r="I176" s="167">
        <f t="shared" si="2"/>
        <v>0</v>
      </c>
      <c r="J176" s="96"/>
    </row>
    <row r="177" spans="1:10">
      <c r="A177" s="723"/>
      <c r="B177" s="724"/>
      <c r="C177" s="724"/>
      <c r="D177" s="724"/>
      <c r="E177" s="160">
        <v>9</v>
      </c>
      <c r="F177" s="161">
        <f t="shared" si="2"/>
        <v>0</v>
      </c>
      <c r="G177" s="161">
        <f t="shared" si="2"/>
        <v>0</v>
      </c>
      <c r="H177" s="161">
        <f t="shared" si="2"/>
        <v>0</v>
      </c>
      <c r="I177" s="167">
        <f t="shared" si="2"/>
        <v>0</v>
      </c>
      <c r="J177" s="96"/>
    </row>
    <row r="178" spans="1:10">
      <c r="A178" s="723"/>
      <c r="B178" s="724"/>
      <c r="C178" s="724"/>
      <c r="D178" s="724"/>
      <c r="E178" s="160">
        <v>10</v>
      </c>
      <c r="F178" s="161">
        <f t="shared" si="2"/>
        <v>0</v>
      </c>
      <c r="G178" s="161">
        <f t="shared" si="2"/>
        <v>0</v>
      </c>
      <c r="H178" s="161">
        <f t="shared" si="2"/>
        <v>0</v>
      </c>
      <c r="I178" s="167">
        <f t="shared" si="2"/>
        <v>0</v>
      </c>
      <c r="J178" s="96"/>
    </row>
    <row r="179" spans="1:10">
      <c r="A179" s="723"/>
      <c r="B179" s="724"/>
      <c r="C179" s="724"/>
      <c r="D179" s="724"/>
      <c r="E179" s="160">
        <v>11</v>
      </c>
      <c r="F179" s="161">
        <f t="shared" si="2"/>
        <v>0</v>
      </c>
      <c r="G179" s="161">
        <f t="shared" si="2"/>
        <v>0</v>
      </c>
      <c r="H179" s="161">
        <f t="shared" si="2"/>
        <v>0</v>
      </c>
      <c r="I179" s="167">
        <f t="shared" si="2"/>
        <v>0</v>
      </c>
      <c r="J179" s="96"/>
    </row>
    <row r="180" spans="1:10">
      <c r="A180" s="723"/>
      <c r="B180" s="724"/>
      <c r="C180" s="724"/>
      <c r="D180" s="724"/>
      <c r="E180" s="160">
        <v>12</v>
      </c>
      <c r="F180" s="161">
        <f t="shared" si="2"/>
        <v>0</v>
      </c>
      <c r="G180" s="161">
        <f t="shared" si="2"/>
        <v>0</v>
      </c>
      <c r="H180" s="161">
        <f t="shared" si="2"/>
        <v>0</v>
      </c>
      <c r="I180" s="167">
        <f t="shared" si="2"/>
        <v>0</v>
      </c>
      <c r="J180" s="96"/>
    </row>
    <row r="181" spans="1:10">
      <c r="A181" s="723"/>
      <c r="B181" s="724"/>
      <c r="C181" s="724"/>
      <c r="D181" s="724"/>
      <c r="E181" s="160">
        <v>13</v>
      </c>
      <c r="F181" s="161">
        <f t="shared" si="2"/>
        <v>0</v>
      </c>
      <c r="G181" s="161">
        <f t="shared" si="2"/>
        <v>0</v>
      </c>
      <c r="H181" s="161">
        <f t="shared" si="2"/>
        <v>0</v>
      </c>
      <c r="I181" s="167">
        <f t="shared" si="2"/>
        <v>0</v>
      </c>
      <c r="J181" s="96"/>
    </row>
    <row r="182" spans="1:10">
      <c r="A182" s="723"/>
      <c r="B182" s="724"/>
      <c r="C182" s="724"/>
      <c r="D182" s="724"/>
      <c r="E182" s="160">
        <v>14</v>
      </c>
      <c r="F182" s="161">
        <f t="shared" si="2"/>
        <v>0</v>
      </c>
      <c r="G182" s="161">
        <f t="shared" si="2"/>
        <v>0</v>
      </c>
      <c r="H182" s="161">
        <f t="shared" si="2"/>
        <v>0</v>
      </c>
      <c r="I182" s="167">
        <f t="shared" si="2"/>
        <v>0</v>
      </c>
      <c r="J182" s="96"/>
    </row>
    <row r="183" spans="1:10">
      <c r="A183" s="725"/>
      <c r="B183" s="726"/>
      <c r="C183" s="726"/>
      <c r="D183" s="726"/>
      <c r="E183" s="162">
        <v>15</v>
      </c>
      <c r="F183" s="163">
        <f t="shared" si="2"/>
        <v>0</v>
      </c>
      <c r="G183" s="163">
        <f t="shared" si="2"/>
        <v>0</v>
      </c>
      <c r="H183" s="163">
        <f t="shared" si="2"/>
        <v>0</v>
      </c>
      <c r="I183" s="168">
        <f t="shared" si="2"/>
        <v>0</v>
      </c>
      <c r="J183" s="96"/>
    </row>
    <row r="184" spans="1:10">
      <c r="A184" s="783" t="s">
        <v>138</v>
      </c>
      <c r="B184" s="727"/>
      <c r="C184" s="727"/>
      <c r="D184" s="727"/>
      <c r="E184" s="164">
        <v>0</v>
      </c>
      <c r="F184" s="165">
        <f t="shared" ref="F184:I199" si="3">F67*$J67</f>
        <v>0</v>
      </c>
      <c r="G184" s="165">
        <f t="shared" si="3"/>
        <v>0</v>
      </c>
      <c r="H184" s="165">
        <f t="shared" si="3"/>
        <v>0</v>
      </c>
      <c r="I184" s="169">
        <f t="shared" si="3"/>
        <v>0</v>
      </c>
      <c r="J184" s="96"/>
    </row>
    <row r="185" spans="1:10">
      <c r="A185" s="723"/>
      <c r="B185" s="724"/>
      <c r="C185" s="724"/>
      <c r="D185" s="724"/>
      <c r="E185" s="160">
        <v>1</v>
      </c>
      <c r="F185" s="161">
        <f t="shared" si="3"/>
        <v>0</v>
      </c>
      <c r="G185" s="161">
        <f t="shared" si="3"/>
        <v>0</v>
      </c>
      <c r="H185" s="161">
        <f t="shared" si="3"/>
        <v>0</v>
      </c>
      <c r="I185" s="167">
        <f t="shared" si="3"/>
        <v>0</v>
      </c>
      <c r="J185" s="96"/>
    </row>
    <row r="186" spans="1:10">
      <c r="A186" s="723"/>
      <c r="B186" s="724"/>
      <c r="C186" s="724"/>
      <c r="D186" s="724"/>
      <c r="E186" s="160">
        <v>2</v>
      </c>
      <c r="F186" s="161">
        <f t="shared" si="3"/>
        <v>0</v>
      </c>
      <c r="G186" s="161">
        <f t="shared" si="3"/>
        <v>0</v>
      </c>
      <c r="H186" s="161">
        <f t="shared" si="3"/>
        <v>0</v>
      </c>
      <c r="I186" s="167">
        <f t="shared" si="3"/>
        <v>0</v>
      </c>
      <c r="J186" s="96"/>
    </row>
    <row r="187" spans="1:10">
      <c r="A187" s="723"/>
      <c r="B187" s="724"/>
      <c r="C187" s="724"/>
      <c r="D187" s="724"/>
      <c r="E187" s="160">
        <v>3</v>
      </c>
      <c r="F187" s="161">
        <f t="shared" si="3"/>
        <v>0</v>
      </c>
      <c r="G187" s="161">
        <f t="shared" si="3"/>
        <v>0</v>
      </c>
      <c r="H187" s="161">
        <f t="shared" si="3"/>
        <v>0</v>
      </c>
      <c r="I187" s="167">
        <f t="shared" si="3"/>
        <v>0</v>
      </c>
      <c r="J187" s="96"/>
    </row>
    <row r="188" spans="1:10">
      <c r="A188" s="723"/>
      <c r="B188" s="724"/>
      <c r="C188" s="724"/>
      <c r="D188" s="724"/>
      <c r="E188" s="160">
        <v>4</v>
      </c>
      <c r="F188" s="161">
        <f t="shared" si="3"/>
        <v>0</v>
      </c>
      <c r="G188" s="161">
        <f t="shared" si="3"/>
        <v>0</v>
      </c>
      <c r="H188" s="161">
        <f t="shared" si="3"/>
        <v>0</v>
      </c>
      <c r="I188" s="167">
        <f t="shared" si="3"/>
        <v>0</v>
      </c>
      <c r="J188" s="96"/>
    </row>
    <row r="189" spans="1:10">
      <c r="A189" s="723"/>
      <c r="B189" s="724"/>
      <c r="C189" s="724"/>
      <c r="D189" s="724"/>
      <c r="E189" s="160">
        <v>5</v>
      </c>
      <c r="F189" s="161">
        <f t="shared" si="3"/>
        <v>0</v>
      </c>
      <c r="G189" s="161">
        <f t="shared" si="3"/>
        <v>0</v>
      </c>
      <c r="H189" s="161">
        <f t="shared" si="3"/>
        <v>0</v>
      </c>
      <c r="I189" s="167">
        <f t="shared" si="3"/>
        <v>0</v>
      </c>
      <c r="J189" s="96"/>
    </row>
    <row r="190" spans="1:10">
      <c r="A190" s="723"/>
      <c r="B190" s="724"/>
      <c r="C190" s="724"/>
      <c r="D190" s="724"/>
      <c r="E190" s="160">
        <v>6</v>
      </c>
      <c r="F190" s="161">
        <f t="shared" si="3"/>
        <v>0</v>
      </c>
      <c r="G190" s="161">
        <f t="shared" si="3"/>
        <v>0</v>
      </c>
      <c r="H190" s="161">
        <f t="shared" si="3"/>
        <v>0</v>
      </c>
      <c r="I190" s="167">
        <f t="shared" si="3"/>
        <v>0</v>
      </c>
      <c r="J190" s="96"/>
    </row>
    <row r="191" spans="1:10">
      <c r="A191" s="723"/>
      <c r="B191" s="724"/>
      <c r="C191" s="724"/>
      <c r="D191" s="724"/>
      <c r="E191" s="160">
        <v>7</v>
      </c>
      <c r="F191" s="161">
        <f t="shared" si="3"/>
        <v>2.6399999999999997</v>
      </c>
      <c r="G191" s="161">
        <f t="shared" si="3"/>
        <v>0</v>
      </c>
      <c r="H191" s="161">
        <f t="shared" si="3"/>
        <v>0</v>
      </c>
      <c r="I191" s="167">
        <f t="shared" si="3"/>
        <v>0</v>
      </c>
      <c r="J191" s="96"/>
    </row>
    <row r="192" spans="1:10">
      <c r="A192" s="723"/>
      <c r="B192" s="724"/>
      <c r="C192" s="724"/>
      <c r="D192" s="724"/>
      <c r="E192" s="160">
        <v>8</v>
      </c>
      <c r="F192" s="161">
        <f t="shared" si="3"/>
        <v>0</v>
      </c>
      <c r="G192" s="161">
        <f t="shared" si="3"/>
        <v>0</v>
      </c>
      <c r="H192" s="161">
        <f t="shared" si="3"/>
        <v>0</v>
      </c>
      <c r="I192" s="167">
        <f t="shared" si="3"/>
        <v>0</v>
      </c>
      <c r="J192" s="96"/>
    </row>
    <row r="193" spans="1:10">
      <c r="A193" s="723"/>
      <c r="B193" s="724"/>
      <c r="C193" s="724"/>
      <c r="D193" s="724"/>
      <c r="E193" s="160">
        <v>9</v>
      </c>
      <c r="F193" s="161">
        <f t="shared" si="3"/>
        <v>0</v>
      </c>
      <c r="G193" s="161">
        <f t="shared" si="3"/>
        <v>0</v>
      </c>
      <c r="H193" s="161">
        <f t="shared" si="3"/>
        <v>0</v>
      </c>
      <c r="I193" s="167">
        <f t="shared" si="3"/>
        <v>0</v>
      </c>
      <c r="J193" s="96"/>
    </row>
    <row r="194" spans="1:10">
      <c r="A194" s="723"/>
      <c r="B194" s="724"/>
      <c r="C194" s="724"/>
      <c r="D194" s="724"/>
      <c r="E194" s="160">
        <v>10</v>
      </c>
      <c r="F194" s="161">
        <f t="shared" si="3"/>
        <v>0</v>
      </c>
      <c r="G194" s="161">
        <f t="shared" si="3"/>
        <v>0</v>
      </c>
      <c r="H194" s="161">
        <f t="shared" si="3"/>
        <v>0</v>
      </c>
      <c r="I194" s="167">
        <f t="shared" si="3"/>
        <v>0</v>
      </c>
      <c r="J194" s="96"/>
    </row>
    <row r="195" spans="1:10">
      <c r="A195" s="723"/>
      <c r="B195" s="724"/>
      <c r="C195" s="724"/>
      <c r="D195" s="724"/>
      <c r="E195" s="160">
        <v>11</v>
      </c>
      <c r="F195" s="161">
        <f t="shared" si="3"/>
        <v>0</v>
      </c>
      <c r="G195" s="161">
        <f t="shared" si="3"/>
        <v>0</v>
      </c>
      <c r="H195" s="161">
        <f t="shared" si="3"/>
        <v>0</v>
      </c>
      <c r="I195" s="167">
        <f t="shared" si="3"/>
        <v>0</v>
      </c>
      <c r="J195" s="96"/>
    </row>
    <row r="196" spans="1:10">
      <c r="A196" s="723"/>
      <c r="B196" s="724"/>
      <c r="C196" s="724"/>
      <c r="D196" s="724"/>
      <c r="E196" s="160">
        <v>12</v>
      </c>
      <c r="F196" s="161">
        <f t="shared" si="3"/>
        <v>0</v>
      </c>
      <c r="G196" s="161">
        <f t="shared" si="3"/>
        <v>0</v>
      </c>
      <c r="H196" s="161">
        <f t="shared" si="3"/>
        <v>0</v>
      </c>
      <c r="I196" s="167">
        <f t="shared" si="3"/>
        <v>0</v>
      </c>
      <c r="J196" s="96"/>
    </row>
    <row r="197" spans="1:10">
      <c r="A197" s="723"/>
      <c r="B197" s="724"/>
      <c r="C197" s="724"/>
      <c r="D197" s="724"/>
      <c r="E197" s="160">
        <v>13</v>
      </c>
      <c r="F197" s="161">
        <f t="shared" si="3"/>
        <v>0</v>
      </c>
      <c r="G197" s="161">
        <f t="shared" si="3"/>
        <v>0</v>
      </c>
      <c r="H197" s="161">
        <f t="shared" si="3"/>
        <v>0</v>
      </c>
      <c r="I197" s="167">
        <f t="shared" si="3"/>
        <v>0</v>
      </c>
      <c r="J197" s="96"/>
    </row>
    <row r="198" spans="1:10">
      <c r="A198" s="723"/>
      <c r="B198" s="724"/>
      <c r="C198" s="724"/>
      <c r="D198" s="724"/>
      <c r="E198" s="160">
        <v>14</v>
      </c>
      <c r="F198" s="161">
        <f t="shared" si="3"/>
        <v>0</v>
      </c>
      <c r="G198" s="161">
        <f t="shared" si="3"/>
        <v>0</v>
      </c>
      <c r="H198" s="161">
        <f t="shared" si="3"/>
        <v>0</v>
      </c>
      <c r="I198" s="167">
        <f t="shared" si="3"/>
        <v>0</v>
      </c>
      <c r="J198" s="96"/>
    </row>
    <row r="199" spans="1:10">
      <c r="A199" s="725"/>
      <c r="B199" s="726"/>
      <c r="C199" s="726"/>
      <c r="D199" s="726"/>
      <c r="E199" s="160">
        <v>15</v>
      </c>
      <c r="F199" s="161">
        <f t="shared" si="3"/>
        <v>0</v>
      </c>
      <c r="G199" s="161">
        <f t="shared" si="3"/>
        <v>0</v>
      </c>
      <c r="H199" s="161">
        <f t="shared" si="3"/>
        <v>0</v>
      </c>
      <c r="I199" s="167">
        <f t="shared" si="3"/>
        <v>0</v>
      </c>
      <c r="J199" s="96"/>
    </row>
    <row r="200" spans="1:10">
      <c r="A200" s="728" t="s">
        <v>142</v>
      </c>
      <c r="B200" s="729"/>
      <c r="C200" s="729"/>
      <c r="D200" s="730"/>
      <c r="E200" s="158">
        <v>0</v>
      </c>
      <c r="F200" s="159">
        <f t="shared" ref="F200:I215" si="4">F83*$J83</f>
        <v>0</v>
      </c>
      <c r="G200" s="159">
        <f t="shared" si="4"/>
        <v>0</v>
      </c>
      <c r="H200" s="159">
        <f t="shared" si="4"/>
        <v>0</v>
      </c>
      <c r="I200" s="166">
        <f t="shared" si="4"/>
        <v>0</v>
      </c>
      <c r="J200" s="96"/>
    </row>
    <row r="201" spans="1:10">
      <c r="A201" s="731"/>
      <c r="B201" s="732"/>
      <c r="C201" s="732"/>
      <c r="D201" s="733"/>
      <c r="E201" s="160">
        <v>1</v>
      </c>
      <c r="F201" s="161">
        <f t="shared" si="4"/>
        <v>0</v>
      </c>
      <c r="G201" s="161">
        <f t="shared" si="4"/>
        <v>0</v>
      </c>
      <c r="H201" s="161">
        <f t="shared" si="4"/>
        <v>0</v>
      </c>
      <c r="I201" s="167">
        <f t="shared" si="4"/>
        <v>0</v>
      </c>
      <c r="J201" s="96"/>
    </row>
    <row r="202" spans="1:10">
      <c r="A202" s="731"/>
      <c r="B202" s="732"/>
      <c r="C202" s="732"/>
      <c r="D202" s="733"/>
      <c r="E202" s="160">
        <v>2</v>
      </c>
      <c r="F202" s="161">
        <f t="shared" si="4"/>
        <v>0</v>
      </c>
      <c r="G202" s="161">
        <f t="shared" si="4"/>
        <v>0</v>
      </c>
      <c r="H202" s="161">
        <f t="shared" si="4"/>
        <v>0</v>
      </c>
      <c r="I202" s="167">
        <f t="shared" si="4"/>
        <v>0</v>
      </c>
      <c r="J202" s="96"/>
    </row>
    <row r="203" spans="1:10">
      <c r="A203" s="731"/>
      <c r="B203" s="732"/>
      <c r="C203" s="732"/>
      <c r="D203" s="733"/>
      <c r="E203" s="160">
        <v>3</v>
      </c>
      <c r="F203" s="161">
        <f t="shared" si="4"/>
        <v>0</v>
      </c>
      <c r="G203" s="161">
        <f t="shared" si="4"/>
        <v>0</v>
      </c>
      <c r="H203" s="161">
        <f t="shared" si="4"/>
        <v>0</v>
      </c>
      <c r="I203" s="167">
        <f t="shared" si="4"/>
        <v>0</v>
      </c>
      <c r="J203" s="96"/>
    </row>
    <row r="204" spans="1:10">
      <c r="A204" s="731"/>
      <c r="B204" s="732"/>
      <c r="C204" s="732"/>
      <c r="D204" s="733"/>
      <c r="E204" s="160">
        <v>4</v>
      </c>
      <c r="F204" s="161">
        <f t="shared" si="4"/>
        <v>0</v>
      </c>
      <c r="G204" s="161">
        <f t="shared" si="4"/>
        <v>0</v>
      </c>
      <c r="H204" s="161">
        <f t="shared" si="4"/>
        <v>0</v>
      </c>
      <c r="I204" s="167">
        <f t="shared" si="4"/>
        <v>0</v>
      </c>
      <c r="J204" s="96"/>
    </row>
    <row r="205" spans="1:10">
      <c r="A205" s="731"/>
      <c r="B205" s="732"/>
      <c r="C205" s="732"/>
      <c r="D205" s="733"/>
      <c r="E205" s="160">
        <v>5</v>
      </c>
      <c r="F205" s="161">
        <f t="shared" si="4"/>
        <v>0</v>
      </c>
      <c r="G205" s="161">
        <f t="shared" si="4"/>
        <v>0</v>
      </c>
      <c r="H205" s="161">
        <f t="shared" si="4"/>
        <v>0</v>
      </c>
      <c r="I205" s="167">
        <f t="shared" si="4"/>
        <v>0</v>
      </c>
      <c r="J205" s="96"/>
    </row>
    <row r="206" spans="1:10">
      <c r="A206" s="731"/>
      <c r="B206" s="732"/>
      <c r="C206" s="732"/>
      <c r="D206" s="733"/>
      <c r="E206" s="160">
        <v>6</v>
      </c>
      <c r="F206" s="161">
        <f t="shared" si="4"/>
        <v>0</v>
      </c>
      <c r="G206" s="161">
        <f t="shared" si="4"/>
        <v>0</v>
      </c>
      <c r="H206" s="161">
        <f t="shared" si="4"/>
        <v>0</v>
      </c>
      <c r="I206" s="167">
        <f t="shared" si="4"/>
        <v>0</v>
      </c>
      <c r="J206" s="96"/>
    </row>
    <row r="207" spans="1:10">
      <c r="A207" s="731"/>
      <c r="B207" s="732"/>
      <c r="C207" s="732"/>
      <c r="D207" s="733"/>
      <c r="E207" s="160">
        <v>7</v>
      </c>
      <c r="F207" s="161">
        <f t="shared" si="4"/>
        <v>0</v>
      </c>
      <c r="G207" s="161">
        <f t="shared" si="4"/>
        <v>0</v>
      </c>
      <c r="H207" s="161">
        <f t="shared" si="4"/>
        <v>0</v>
      </c>
      <c r="I207" s="167">
        <f t="shared" si="4"/>
        <v>0</v>
      </c>
      <c r="J207" s="96"/>
    </row>
    <row r="208" spans="1:10">
      <c r="A208" s="731"/>
      <c r="B208" s="732"/>
      <c r="C208" s="732"/>
      <c r="D208" s="733"/>
      <c r="E208" s="160">
        <v>8</v>
      </c>
      <c r="F208" s="161">
        <f t="shared" si="4"/>
        <v>0</v>
      </c>
      <c r="G208" s="161">
        <f t="shared" si="4"/>
        <v>0</v>
      </c>
      <c r="H208" s="161">
        <f t="shared" si="4"/>
        <v>0</v>
      </c>
      <c r="I208" s="167">
        <f t="shared" si="4"/>
        <v>0</v>
      </c>
      <c r="J208" s="96"/>
    </row>
    <row r="209" spans="1:10">
      <c r="A209" s="731"/>
      <c r="B209" s="732"/>
      <c r="C209" s="732"/>
      <c r="D209" s="733"/>
      <c r="E209" s="160">
        <v>9</v>
      </c>
      <c r="F209" s="161">
        <f t="shared" si="4"/>
        <v>0</v>
      </c>
      <c r="G209" s="161">
        <f t="shared" si="4"/>
        <v>0</v>
      </c>
      <c r="H209" s="161">
        <f t="shared" si="4"/>
        <v>0</v>
      </c>
      <c r="I209" s="167">
        <f t="shared" si="4"/>
        <v>0</v>
      </c>
      <c r="J209" s="96"/>
    </row>
    <row r="210" spans="1:10">
      <c r="A210" s="731"/>
      <c r="B210" s="732"/>
      <c r="C210" s="732"/>
      <c r="D210" s="733"/>
      <c r="E210" s="160">
        <v>10</v>
      </c>
      <c r="F210" s="161">
        <f t="shared" si="4"/>
        <v>0</v>
      </c>
      <c r="G210" s="161">
        <f t="shared" si="4"/>
        <v>0</v>
      </c>
      <c r="H210" s="161">
        <f t="shared" si="4"/>
        <v>0</v>
      </c>
      <c r="I210" s="167">
        <f t="shared" si="4"/>
        <v>0</v>
      </c>
      <c r="J210" s="96"/>
    </row>
    <row r="211" spans="1:10">
      <c r="A211" s="731"/>
      <c r="B211" s="732"/>
      <c r="C211" s="732"/>
      <c r="D211" s="733"/>
      <c r="E211" s="160">
        <v>11</v>
      </c>
      <c r="F211" s="161">
        <f t="shared" si="4"/>
        <v>0</v>
      </c>
      <c r="G211" s="161">
        <f t="shared" si="4"/>
        <v>0</v>
      </c>
      <c r="H211" s="161">
        <f t="shared" si="4"/>
        <v>0</v>
      </c>
      <c r="I211" s="167">
        <f t="shared" si="4"/>
        <v>0</v>
      </c>
      <c r="J211" s="96"/>
    </row>
    <row r="212" spans="1:10">
      <c r="A212" s="731"/>
      <c r="B212" s="732"/>
      <c r="C212" s="732"/>
      <c r="D212" s="733"/>
      <c r="E212" s="160">
        <v>12</v>
      </c>
      <c r="F212" s="161">
        <f t="shared" si="4"/>
        <v>0</v>
      </c>
      <c r="G212" s="161">
        <f t="shared" si="4"/>
        <v>0</v>
      </c>
      <c r="H212" s="161">
        <f t="shared" si="4"/>
        <v>0</v>
      </c>
      <c r="I212" s="167">
        <f t="shared" si="4"/>
        <v>0</v>
      </c>
      <c r="J212" s="96"/>
    </row>
    <row r="213" spans="1:10">
      <c r="A213" s="731"/>
      <c r="B213" s="732"/>
      <c r="C213" s="732"/>
      <c r="D213" s="733"/>
      <c r="E213" s="160">
        <v>13</v>
      </c>
      <c r="F213" s="161">
        <f t="shared" si="4"/>
        <v>0</v>
      </c>
      <c r="G213" s="161">
        <f t="shared" si="4"/>
        <v>0</v>
      </c>
      <c r="H213" s="161">
        <f t="shared" si="4"/>
        <v>0</v>
      </c>
      <c r="I213" s="167">
        <f t="shared" si="4"/>
        <v>0</v>
      </c>
      <c r="J213" s="96"/>
    </row>
    <row r="214" spans="1:10">
      <c r="A214" s="731"/>
      <c r="B214" s="732"/>
      <c r="C214" s="732"/>
      <c r="D214" s="733"/>
      <c r="E214" s="160">
        <v>14</v>
      </c>
      <c r="F214" s="161">
        <f t="shared" si="4"/>
        <v>0</v>
      </c>
      <c r="G214" s="161">
        <f t="shared" si="4"/>
        <v>0</v>
      </c>
      <c r="H214" s="161">
        <f t="shared" si="4"/>
        <v>0</v>
      </c>
      <c r="I214" s="167">
        <f t="shared" si="4"/>
        <v>0</v>
      </c>
      <c r="J214" s="96"/>
    </row>
    <row r="215" spans="1:10">
      <c r="A215" s="734"/>
      <c r="B215" s="735"/>
      <c r="C215" s="735"/>
      <c r="D215" s="736"/>
      <c r="E215" s="160">
        <v>15</v>
      </c>
      <c r="F215" s="161">
        <f t="shared" si="4"/>
        <v>0</v>
      </c>
      <c r="G215" s="161">
        <f t="shared" si="4"/>
        <v>0</v>
      </c>
      <c r="H215" s="161">
        <f t="shared" si="4"/>
        <v>0</v>
      </c>
      <c r="I215" s="167">
        <f t="shared" si="4"/>
        <v>0</v>
      </c>
      <c r="J215" s="96"/>
    </row>
    <row r="216" spans="1:10">
      <c r="A216" s="721" t="s">
        <v>144</v>
      </c>
      <c r="B216" s="722"/>
      <c r="C216" s="722"/>
      <c r="D216" s="722"/>
      <c r="E216" s="158">
        <v>0</v>
      </c>
      <c r="F216" s="159">
        <f t="shared" ref="F216:I225" si="5">F99*$J99</f>
        <v>0</v>
      </c>
      <c r="G216" s="159">
        <f t="shared" si="5"/>
        <v>0</v>
      </c>
      <c r="H216" s="159">
        <f t="shared" si="5"/>
        <v>0</v>
      </c>
      <c r="I216" s="166">
        <f t="shared" si="5"/>
        <v>0</v>
      </c>
      <c r="J216" s="96"/>
    </row>
    <row r="217" spans="1:10">
      <c r="A217" s="723"/>
      <c r="B217" s="724"/>
      <c r="C217" s="724"/>
      <c r="D217" s="724"/>
      <c r="E217" s="160">
        <v>1</v>
      </c>
      <c r="F217" s="161">
        <f t="shared" si="5"/>
        <v>0</v>
      </c>
      <c r="G217" s="161">
        <f t="shared" si="5"/>
        <v>0</v>
      </c>
      <c r="H217" s="161">
        <f t="shared" si="5"/>
        <v>0</v>
      </c>
      <c r="I217" s="167">
        <f t="shared" si="5"/>
        <v>0</v>
      </c>
      <c r="J217" s="96"/>
    </row>
    <row r="218" spans="1:10">
      <c r="A218" s="723"/>
      <c r="B218" s="724"/>
      <c r="C218" s="724"/>
      <c r="D218" s="724"/>
      <c r="E218" s="160">
        <v>2</v>
      </c>
      <c r="F218" s="161">
        <f t="shared" si="5"/>
        <v>0</v>
      </c>
      <c r="G218" s="161">
        <f t="shared" si="5"/>
        <v>0</v>
      </c>
      <c r="H218" s="161">
        <f t="shared" si="5"/>
        <v>0</v>
      </c>
      <c r="I218" s="167">
        <f t="shared" si="5"/>
        <v>0</v>
      </c>
      <c r="J218" s="96"/>
    </row>
    <row r="219" spans="1:10">
      <c r="A219" s="723"/>
      <c r="B219" s="724"/>
      <c r="C219" s="724"/>
      <c r="D219" s="724"/>
      <c r="E219" s="160">
        <v>3</v>
      </c>
      <c r="F219" s="161">
        <f t="shared" si="5"/>
        <v>0</v>
      </c>
      <c r="G219" s="161">
        <f t="shared" si="5"/>
        <v>0</v>
      </c>
      <c r="H219" s="161">
        <f t="shared" si="5"/>
        <v>0</v>
      </c>
      <c r="I219" s="167">
        <f t="shared" si="5"/>
        <v>0</v>
      </c>
      <c r="J219" s="96"/>
    </row>
    <row r="220" spans="1:10">
      <c r="A220" s="723"/>
      <c r="B220" s="724"/>
      <c r="C220" s="724"/>
      <c r="D220" s="724"/>
      <c r="E220" s="160">
        <v>4</v>
      </c>
      <c r="F220" s="161">
        <f t="shared" si="5"/>
        <v>0</v>
      </c>
      <c r="G220" s="161">
        <f t="shared" si="5"/>
        <v>0</v>
      </c>
      <c r="H220" s="161">
        <f t="shared" si="5"/>
        <v>0</v>
      </c>
      <c r="I220" s="167">
        <f t="shared" si="5"/>
        <v>0</v>
      </c>
      <c r="J220" s="96"/>
    </row>
    <row r="221" spans="1:10">
      <c r="A221" s="723"/>
      <c r="B221" s="724"/>
      <c r="C221" s="724"/>
      <c r="D221" s="724"/>
      <c r="E221" s="160">
        <v>5</v>
      </c>
      <c r="F221" s="161">
        <f t="shared" si="5"/>
        <v>0</v>
      </c>
      <c r="G221" s="161">
        <f t="shared" si="5"/>
        <v>0</v>
      </c>
      <c r="H221" s="161">
        <f t="shared" si="5"/>
        <v>0</v>
      </c>
      <c r="I221" s="167">
        <f t="shared" si="5"/>
        <v>0</v>
      </c>
      <c r="J221" s="96"/>
    </row>
    <row r="222" spans="1:10">
      <c r="A222" s="723"/>
      <c r="B222" s="724"/>
      <c r="C222" s="724"/>
      <c r="D222" s="724"/>
      <c r="E222" s="160">
        <v>6</v>
      </c>
      <c r="F222" s="161">
        <f t="shared" si="5"/>
        <v>0</v>
      </c>
      <c r="G222" s="161">
        <f t="shared" si="5"/>
        <v>0</v>
      </c>
      <c r="H222" s="161">
        <f t="shared" si="5"/>
        <v>0</v>
      </c>
      <c r="I222" s="167">
        <f t="shared" si="5"/>
        <v>0</v>
      </c>
      <c r="J222" s="96"/>
    </row>
    <row r="223" spans="1:10">
      <c r="A223" s="723"/>
      <c r="B223" s="724"/>
      <c r="C223" s="724"/>
      <c r="D223" s="724"/>
      <c r="E223" s="160">
        <v>7</v>
      </c>
      <c r="F223" s="161">
        <f t="shared" si="5"/>
        <v>0</v>
      </c>
      <c r="G223" s="161">
        <f t="shared" si="5"/>
        <v>0</v>
      </c>
      <c r="H223" s="161">
        <f t="shared" si="5"/>
        <v>0</v>
      </c>
      <c r="I223" s="167">
        <f t="shared" si="5"/>
        <v>0</v>
      </c>
      <c r="J223" s="96"/>
    </row>
    <row r="224" spans="1:10">
      <c r="A224" s="723"/>
      <c r="B224" s="724"/>
      <c r="C224" s="724"/>
      <c r="D224" s="724"/>
      <c r="E224" s="160">
        <v>8</v>
      </c>
      <c r="F224" s="161">
        <f t="shared" si="5"/>
        <v>0</v>
      </c>
      <c r="G224" s="161">
        <f t="shared" si="5"/>
        <v>0</v>
      </c>
      <c r="H224" s="161">
        <f t="shared" si="5"/>
        <v>0</v>
      </c>
      <c r="I224" s="167">
        <f t="shared" si="5"/>
        <v>0</v>
      </c>
      <c r="J224" s="96"/>
    </row>
    <row r="225" spans="1:10">
      <c r="A225" s="723"/>
      <c r="B225" s="724"/>
      <c r="C225" s="724"/>
      <c r="D225" s="724"/>
      <c r="E225" s="160">
        <v>9</v>
      </c>
      <c r="F225" s="161">
        <f t="shared" si="5"/>
        <v>0</v>
      </c>
      <c r="G225" s="161">
        <f t="shared" si="5"/>
        <v>0</v>
      </c>
      <c r="H225" s="161">
        <f t="shared" si="5"/>
        <v>0</v>
      </c>
      <c r="I225" s="167">
        <f t="shared" si="5"/>
        <v>0</v>
      </c>
      <c r="J225" s="96"/>
    </row>
    <row r="226" spans="1:10">
      <c r="A226" s="723"/>
      <c r="B226" s="724"/>
      <c r="C226" s="724"/>
      <c r="D226" s="724"/>
      <c r="E226" s="160">
        <v>10</v>
      </c>
      <c r="F226" s="161">
        <f>F112*$J112</f>
        <v>0</v>
      </c>
      <c r="G226" s="161">
        <f>G112*$J112</f>
        <v>0</v>
      </c>
      <c r="H226" s="161">
        <f>H112*$J112</f>
        <v>0</v>
      </c>
      <c r="I226" s="167">
        <f>I112*$J112</f>
        <v>0</v>
      </c>
      <c r="J226" s="96"/>
    </row>
    <row r="227" spans="1:10">
      <c r="A227" s="723"/>
      <c r="B227" s="724"/>
      <c r="C227" s="724"/>
      <c r="D227" s="724"/>
      <c r="E227" s="160">
        <v>11</v>
      </c>
      <c r="F227" s="161">
        <f t="shared" ref="F227:I229" si="6">F110*$J110</f>
        <v>0</v>
      </c>
      <c r="G227" s="161">
        <f t="shared" si="6"/>
        <v>0</v>
      </c>
      <c r="H227" s="161">
        <f t="shared" si="6"/>
        <v>0</v>
      </c>
      <c r="I227" s="167">
        <f t="shared" si="6"/>
        <v>0</v>
      </c>
      <c r="J227" s="96"/>
    </row>
    <row r="228" spans="1:10">
      <c r="A228" s="723"/>
      <c r="B228" s="724"/>
      <c r="C228" s="724"/>
      <c r="D228" s="724"/>
      <c r="E228" s="160">
        <v>12</v>
      </c>
      <c r="F228" s="161">
        <f t="shared" si="6"/>
        <v>0</v>
      </c>
      <c r="G228" s="161">
        <f t="shared" si="6"/>
        <v>0</v>
      </c>
      <c r="H228" s="161">
        <f t="shared" si="6"/>
        <v>0</v>
      </c>
      <c r="I228" s="167">
        <f t="shared" si="6"/>
        <v>0</v>
      </c>
      <c r="J228" s="96"/>
    </row>
    <row r="229" spans="1:10">
      <c r="A229" s="723"/>
      <c r="B229" s="724"/>
      <c r="C229" s="724"/>
      <c r="D229" s="724"/>
      <c r="E229" s="160">
        <v>13</v>
      </c>
      <c r="F229" s="161">
        <f t="shared" si="6"/>
        <v>0</v>
      </c>
      <c r="G229" s="161">
        <f t="shared" si="6"/>
        <v>0</v>
      </c>
      <c r="H229" s="161">
        <f t="shared" si="6"/>
        <v>0</v>
      </c>
      <c r="I229" s="167">
        <f t="shared" si="6"/>
        <v>0</v>
      </c>
      <c r="J229" s="96"/>
    </row>
    <row r="230" spans="1:10">
      <c r="A230" s="723"/>
      <c r="B230" s="724"/>
      <c r="C230" s="724"/>
      <c r="D230" s="724"/>
      <c r="E230" s="160">
        <v>14</v>
      </c>
      <c r="F230" s="161">
        <f>F116*$J116</f>
        <v>0</v>
      </c>
      <c r="G230" s="161">
        <f>G116*$J116</f>
        <v>0</v>
      </c>
      <c r="H230" s="161">
        <f>H116*$J116</f>
        <v>0</v>
      </c>
      <c r="I230" s="167">
        <f>I116*$J116</f>
        <v>0</v>
      </c>
      <c r="J230" s="96"/>
    </row>
    <row r="231" spans="1:10">
      <c r="A231" s="725"/>
      <c r="B231" s="726"/>
      <c r="C231" s="726"/>
      <c r="D231" s="726"/>
      <c r="E231" s="162">
        <v>15</v>
      </c>
      <c r="F231" s="163">
        <f t="shared" ref="F231:I246" si="7">F114*$J114</f>
        <v>0</v>
      </c>
      <c r="G231" s="163">
        <f t="shared" si="7"/>
        <v>0</v>
      </c>
      <c r="H231" s="163">
        <f t="shared" si="7"/>
        <v>0</v>
      </c>
      <c r="I231" s="168">
        <f t="shared" si="7"/>
        <v>0</v>
      </c>
      <c r="J231" s="96"/>
    </row>
    <row r="232" spans="1:10">
      <c r="A232" s="728" t="s">
        <v>148</v>
      </c>
      <c r="B232" s="729"/>
      <c r="C232" s="729"/>
      <c r="D232" s="729"/>
      <c r="E232" s="158">
        <v>0</v>
      </c>
      <c r="F232" s="159">
        <f t="shared" si="7"/>
        <v>0</v>
      </c>
      <c r="G232" s="159">
        <f t="shared" si="7"/>
        <v>0</v>
      </c>
      <c r="H232" s="159">
        <f t="shared" si="7"/>
        <v>0</v>
      </c>
      <c r="I232" s="166">
        <f t="shared" si="7"/>
        <v>0</v>
      </c>
      <c r="J232" s="96"/>
    </row>
    <row r="233" spans="1:10">
      <c r="A233" s="731"/>
      <c r="B233" s="732"/>
      <c r="C233" s="732"/>
      <c r="D233" s="732"/>
      <c r="E233" s="160">
        <v>1</v>
      </c>
      <c r="F233" s="161">
        <f t="shared" si="7"/>
        <v>0</v>
      </c>
      <c r="G233" s="161">
        <f t="shared" si="7"/>
        <v>0</v>
      </c>
      <c r="H233" s="161">
        <f t="shared" si="7"/>
        <v>0</v>
      </c>
      <c r="I233" s="167">
        <f t="shared" si="7"/>
        <v>0</v>
      </c>
      <c r="J233" s="96"/>
    </row>
    <row r="234" spans="1:10">
      <c r="A234" s="731"/>
      <c r="B234" s="732"/>
      <c r="C234" s="732"/>
      <c r="D234" s="732"/>
      <c r="E234" s="160">
        <v>2</v>
      </c>
      <c r="F234" s="161">
        <f t="shared" si="7"/>
        <v>0</v>
      </c>
      <c r="G234" s="161">
        <f t="shared" si="7"/>
        <v>0</v>
      </c>
      <c r="H234" s="161">
        <f t="shared" si="7"/>
        <v>0</v>
      </c>
      <c r="I234" s="167">
        <f t="shared" si="7"/>
        <v>0</v>
      </c>
      <c r="J234" s="96"/>
    </row>
    <row r="235" spans="1:10">
      <c r="A235" s="731"/>
      <c r="B235" s="732"/>
      <c r="C235" s="732"/>
      <c r="D235" s="732"/>
      <c r="E235" s="160">
        <v>3</v>
      </c>
      <c r="F235" s="161">
        <f t="shared" si="7"/>
        <v>0</v>
      </c>
      <c r="G235" s="161">
        <f t="shared" si="7"/>
        <v>0</v>
      </c>
      <c r="H235" s="161">
        <f t="shared" si="7"/>
        <v>0</v>
      </c>
      <c r="I235" s="167">
        <f t="shared" si="7"/>
        <v>0</v>
      </c>
      <c r="J235" s="96"/>
    </row>
    <row r="236" spans="1:10">
      <c r="A236" s="731"/>
      <c r="B236" s="732"/>
      <c r="C236" s="732"/>
      <c r="D236" s="732"/>
      <c r="E236" s="160">
        <v>4</v>
      </c>
      <c r="F236" s="161">
        <f t="shared" si="7"/>
        <v>0</v>
      </c>
      <c r="G236" s="161">
        <f t="shared" si="7"/>
        <v>0</v>
      </c>
      <c r="H236" s="161">
        <f t="shared" si="7"/>
        <v>0</v>
      </c>
      <c r="I236" s="167">
        <f t="shared" si="7"/>
        <v>0</v>
      </c>
      <c r="J236" s="96"/>
    </row>
    <row r="237" spans="1:10">
      <c r="A237" s="731"/>
      <c r="B237" s="732"/>
      <c r="C237" s="732"/>
      <c r="D237" s="732"/>
      <c r="E237" s="160">
        <v>5</v>
      </c>
      <c r="F237" s="161">
        <f t="shared" si="7"/>
        <v>0</v>
      </c>
      <c r="G237" s="161">
        <f t="shared" si="7"/>
        <v>0</v>
      </c>
      <c r="H237" s="161">
        <f t="shared" si="7"/>
        <v>0</v>
      </c>
      <c r="I237" s="167">
        <f t="shared" si="7"/>
        <v>0</v>
      </c>
      <c r="J237" s="96"/>
    </row>
    <row r="238" spans="1:10">
      <c r="A238" s="731"/>
      <c r="B238" s="732"/>
      <c r="C238" s="732"/>
      <c r="D238" s="732"/>
      <c r="E238" s="160">
        <v>6</v>
      </c>
      <c r="F238" s="161">
        <f t="shared" si="7"/>
        <v>0</v>
      </c>
      <c r="G238" s="161">
        <f t="shared" si="7"/>
        <v>0</v>
      </c>
      <c r="H238" s="161">
        <f t="shared" si="7"/>
        <v>0</v>
      </c>
      <c r="I238" s="167">
        <f t="shared" si="7"/>
        <v>0</v>
      </c>
      <c r="J238" s="96"/>
    </row>
    <row r="239" spans="1:10">
      <c r="A239" s="731"/>
      <c r="B239" s="732"/>
      <c r="C239" s="732"/>
      <c r="D239" s="732"/>
      <c r="E239" s="160">
        <v>7</v>
      </c>
      <c r="F239" s="161">
        <f t="shared" si="7"/>
        <v>0</v>
      </c>
      <c r="G239" s="161">
        <f t="shared" si="7"/>
        <v>0</v>
      </c>
      <c r="H239" s="161">
        <f t="shared" si="7"/>
        <v>0</v>
      </c>
      <c r="I239" s="167">
        <f t="shared" si="7"/>
        <v>0</v>
      </c>
      <c r="J239" s="96"/>
    </row>
    <row r="240" spans="1:10">
      <c r="A240" s="731"/>
      <c r="B240" s="732"/>
      <c r="C240" s="732"/>
      <c r="D240" s="732"/>
      <c r="E240" s="160">
        <v>8</v>
      </c>
      <c r="F240" s="161">
        <f t="shared" si="7"/>
        <v>0</v>
      </c>
      <c r="G240" s="161">
        <f t="shared" si="7"/>
        <v>0</v>
      </c>
      <c r="H240" s="161">
        <f t="shared" si="7"/>
        <v>0</v>
      </c>
      <c r="I240" s="167">
        <f t="shared" si="7"/>
        <v>0</v>
      </c>
      <c r="J240" s="96"/>
    </row>
    <row r="241" spans="1:10">
      <c r="A241" s="731"/>
      <c r="B241" s="732"/>
      <c r="C241" s="732"/>
      <c r="D241" s="732"/>
      <c r="E241" s="160">
        <v>9</v>
      </c>
      <c r="F241" s="161">
        <f t="shared" si="7"/>
        <v>0</v>
      </c>
      <c r="G241" s="161">
        <f t="shared" si="7"/>
        <v>0</v>
      </c>
      <c r="H241" s="161">
        <f t="shared" si="7"/>
        <v>0</v>
      </c>
      <c r="I241" s="167">
        <f t="shared" si="7"/>
        <v>0</v>
      </c>
      <c r="J241" s="96"/>
    </row>
    <row r="242" spans="1:10">
      <c r="A242" s="731"/>
      <c r="B242" s="732"/>
      <c r="C242" s="732"/>
      <c r="D242" s="732"/>
      <c r="E242" s="160">
        <v>10</v>
      </c>
      <c r="F242" s="161">
        <f t="shared" si="7"/>
        <v>0</v>
      </c>
      <c r="G242" s="161">
        <f t="shared" si="7"/>
        <v>0</v>
      </c>
      <c r="H242" s="161">
        <f t="shared" si="7"/>
        <v>0</v>
      </c>
      <c r="I242" s="167">
        <f t="shared" si="7"/>
        <v>0</v>
      </c>
      <c r="J242" s="96"/>
    </row>
    <row r="243" spans="1:10">
      <c r="A243" s="731"/>
      <c r="B243" s="732"/>
      <c r="C243" s="732"/>
      <c r="D243" s="732"/>
      <c r="E243" s="160">
        <v>11</v>
      </c>
      <c r="F243" s="161">
        <f t="shared" si="7"/>
        <v>0</v>
      </c>
      <c r="G243" s="161">
        <f t="shared" si="7"/>
        <v>0</v>
      </c>
      <c r="H243" s="161">
        <f t="shared" si="7"/>
        <v>0</v>
      </c>
      <c r="I243" s="167">
        <f t="shared" si="7"/>
        <v>0</v>
      </c>
      <c r="J243" s="96"/>
    </row>
    <row r="244" spans="1:10">
      <c r="A244" s="731"/>
      <c r="B244" s="732"/>
      <c r="C244" s="732"/>
      <c r="D244" s="732"/>
      <c r="E244" s="160">
        <v>12</v>
      </c>
      <c r="F244" s="161">
        <f t="shared" si="7"/>
        <v>0</v>
      </c>
      <c r="G244" s="161">
        <f t="shared" si="7"/>
        <v>0</v>
      </c>
      <c r="H244" s="161">
        <f t="shared" si="7"/>
        <v>0</v>
      </c>
      <c r="I244" s="167">
        <f t="shared" si="7"/>
        <v>0</v>
      </c>
      <c r="J244" s="96"/>
    </row>
    <row r="245" spans="1:10">
      <c r="A245" s="731"/>
      <c r="B245" s="732"/>
      <c r="C245" s="732"/>
      <c r="D245" s="732"/>
      <c r="E245" s="160">
        <v>13</v>
      </c>
      <c r="F245" s="161">
        <f t="shared" si="7"/>
        <v>0</v>
      </c>
      <c r="G245" s="161">
        <f t="shared" si="7"/>
        <v>0</v>
      </c>
      <c r="H245" s="161">
        <f t="shared" si="7"/>
        <v>0</v>
      </c>
      <c r="I245" s="167">
        <f t="shared" si="7"/>
        <v>0</v>
      </c>
      <c r="J245" s="96"/>
    </row>
    <row r="246" spans="1:10">
      <c r="A246" s="731"/>
      <c r="B246" s="732"/>
      <c r="C246" s="732"/>
      <c r="D246" s="732"/>
      <c r="E246" s="160">
        <v>14</v>
      </c>
      <c r="F246" s="161">
        <f t="shared" si="7"/>
        <v>0</v>
      </c>
      <c r="G246" s="161">
        <f t="shared" si="7"/>
        <v>0</v>
      </c>
      <c r="H246" s="161">
        <f t="shared" si="7"/>
        <v>0</v>
      </c>
      <c r="I246" s="167">
        <f t="shared" si="7"/>
        <v>0</v>
      </c>
      <c r="J246" s="96"/>
    </row>
    <row r="247" spans="1:10">
      <c r="A247" s="734"/>
      <c r="B247" s="735"/>
      <c r="C247" s="735"/>
      <c r="D247" s="735"/>
      <c r="E247" s="162">
        <v>15</v>
      </c>
      <c r="F247" s="163">
        <f t="shared" ref="F247:I247" si="8">F130*$J130</f>
        <v>0</v>
      </c>
      <c r="G247" s="163">
        <f t="shared" si="8"/>
        <v>0</v>
      </c>
      <c r="H247" s="163">
        <f t="shared" si="8"/>
        <v>0</v>
      </c>
      <c r="I247" s="168">
        <f t="shared" si="8"/>
        <v>0</v>
      </c>
      <c r="J247" s="96"/>
    </row>
    <row r="249" spans="1:10">
      <c r="A249" s="91" t="s">
        <v>686</v>
      </c>
      <c r="B249" s="92" t="s">
        <v>685</v>
      </c>
    </row>
    <row r="250" spans="1:10">
      <c r="A250" s="593" t="s">
        <v>154</v>
      </c>
      <c r="B250" s="593"/>
      <c r="C250" s="593"/>
      <c r="D250" s="593"/>
      <c r="E250" s="718" t="s">
        <v>160</v>
      </c>
      <c r="F250" s="742" t="s">
        <v>155</v>
      </c>
      <c r="G250" s="743"/>
      <c r="H250" s="742" t="s">
        <v>156</v>
      </c>
      <c r="I250" s="743"/>
    </row>
    <row r="251" spans="1:10">
      <c r="A251" s="593"/>
      <c r="B251" s="593"/>
      <c r="C251" s="593"/>
      <c r="D251" s="593"/>
      <c r="E251" s="796"/>
      <c r="F251" s="157" t="s">
        <v>157</v>
      </c>
      <c r="G251" s="157" t="s">
        <v>158</v>
      </c>
      <c r="H251" s="157" t="s">
        <v>157</v>
      </c>
      <c r="I251" s="157" t="s">
        <v>158</v>
      </c>
    </row>
    <row r="252" spans="1:10">
      <c r="A252" s="728" t="s">
        <v>161</v>
      </c>
      <c r="B252" s="729"/>
      <c r="C252" s="729"/>
      <c r="D252" s="730"/>
      <c r="E252" s="170">
        <v>0</v>
      </c>
      <c r="F252" s="797">
        <f>SUM(F136:F151)*'2.1.b Veículos'!D6</f>
        <v>0</v>
      </c>
      <c r="G252" s="784">
        <f>SUM(G136:G151)*'2.1.b Veículos'!E6</f>
        <v>0</v>
      </c>
      <c r="H252" s="784">
        <f>SUM(H136:H151)*'2.1.b Veículos'!F6</f>
        <v>0</v>
      </c>
      <c r="I252" s="790">
        <f>SUM(I136:I151)*'2.1.b Veículos'!G6</f>
        <v>0</v>
      </c>
    </row>
    <row r="253" spans="1:10">
      <c r="A253" s="731"/>
      <c r="B253" s="732"/>
      <c r="C253" s="732"/>
      <c r="D253" s="733"/>
      <c r="E253" s="171">
        <v>1</v>
      </c>
      <c r="F253" s="798"/>
      <c r="G253" s="785"/>
      <c r="H253" s="785"/>
      <c r="I253" s="791"/>
    </row>
    <row r="254" spans="1:10">
      <c r="A254" s="731"/>
      <c r="B254" s="732"/>
      <c r="C254" s="732"/>
      <c r="D254" s="733"/>
      <c r="E254" s="171">
        <v>2</v>
      </c>
      <c r="F254" s="798"/>
      <c r="G254" s="785"/>
      <c r="H254" s="785"/>
      <c r="I254" s="791"/>
    </row>
    <row r="255" spans="1:10">
      <c r="A255" s="731"/>
      <c r="B255" s="732"/>
      <c r="C255" s="732"/>
      <c r="D255" s="733"/>
      <c r="E255" s="171">
        <v>3</v>
      </c>
      <c r="F255" s="798"/>
      <c r="G255" s="785"/>
      <c r="H255" s="785"/>
      <c r="I255" s="791"/>
    </row>
    <row r="256" spans="1:10">
      <c r="A256" s="731"/>
      <c r="B256" s="732"/>
      <c r="C256" s="732"/>
      <c r="D256" s="733"/>
      <c r="E256" s="171">
        <v>4</v>
      </c>
      <c r="F256" s="798"/>
      <c r="G256" s="785"/>
      <c r="H256" s="785"/>
      <c r="I256" s="791"/>
    </row>
    <row r="257" spans="1:9">
      <c r="A257" s="731"/>
      <c r="B257" s="732"/>
      <c r="C257" s="732"/>
      <c r="D257" s="733"/>
      <c r="E257" s="171">
        <v>5</v>
      </c>
      <c r="F257" s="798"/>
      <c r="G257" s="785"/>
      <c r="H257" s="785"/>
      <c r="I257" s="791"/>
    </row>
    <row r="258" spans="1:9">
      <c r="A258" s="731"/>
      <c r="B258" s="732"/>
      <c r="C258" s="732"/>
      <c r="D258" s="733"/>
      <c r="E258" s="171">
        <v>6</v>
      </c>
      <c r="F258" s="798"/>
      <c r="G258" s="785"/>
      <c r="H258" s="785"/>
      <c r="I258" s="791"/>
    </row>
    <row r="259" spans="1:9">
      <c r="A259" s="731"/>
      <c r="B259" s="732"/>
      <c r="C259" s="732"/>
      <c r="D259" s="733"/>
      <c r="E259" s="171">
        <v>7</v>
      </c>
      <c r="F259" s="798"/>
      <c r="G259" s="785"/>
      <c r="H259" s="785"/>
      <c r="I259" s="791"/>
    </row>
    <row r="260" spans="1:9">
      <c r="A260" s="731"/>
      <c r="B260" s="732"/>
      <c r="C260" s="732"/>
      <c r="D260" s="733"/>
      <c r="E260" s="171">
        <v>8</v>
      </c>
      <c r="F260" s="798"/>
      <c r="G260" s="785"/>
      <c r="H260" s="785"/>
      <c r="I260" s="791"/>
    </row>
    <row r="261" spans="1:9">
      <c r="A261" s="731"/>
      <c r="B261" s="732"/>
      <c r="C261" s="732"/>
      <c r="D261" s="733"/>
      <c r="E261" s="171">
        <v>9</v>
      </c>
      <c r="F261" s="798"/>
      <c r="G261" s="785"/>
      <c r="H261" s="785"/>
      <c r="I261" s="791"/>
    </row>
    <row r="262" spans="1:9">
      <c r="A262" s="731"/>
      <c r="B262" s="732"/>
      <c r="C262" s="732"/>
      <c r="D262" s="733"/>
      <c r="E262" s="171">
        <v>10</v>
      </c>
      <c r="F262" s="798"/>
      <c r="G262" s="785"/>
      <c r="H262" s="785"/>
      <c r="I262" s="791"/>
    </row>
    <row r="263" spans="1:9">
      <c r="A263" s="731"/>
      <c r="B263" s="732"/>
      <c r="C263" s="732"/>
      <c r="D263" s="733"/>
      <c r="E263" s="171">
        <v>11</v>
      </c>
      <c r="F263" s="798"/>
      <c r="G263" s="785"/>
      <c r="H263" s="785"/>
      <c r="I263" s="791"/>
    </row>
    <row r="264" spans="1:9">
      <c r="A264" s="731"/>
      <c r="B264" s="732"/>
      <c r="C264" s="732"/>
      <c r="D264" s="733"/>
      <c r="E264" s="171">
        <v>12</v>
      </c>
      <c r="F264" s="798"/>
      <c r="G264" s="785"/>
      <c r="H264" s="785"/>
      <c r="I264" s="791"/>
    </row>
    <row r="265" spans="1:9">
      <c r="A265" s="731"/>
      <c r="B265" s="732"/>
      <c r="C265" s="732"/>
      <c r="D265" s="733"/>
      <c r="E265" s="171">
        <v>13</v>
      </c>
      <c r="F265" s="798"/>
      <c r="G265" s="785"/>
      <c r="H265" s="785"/>
      <c r="I265" s="791"/>
    </row>
    <row r="266" spans="1:9">
      <c r="A266" s="731"/>
      <c r="B266" s="732"/>
      <c r="C266" s="732"/>
      <c r="D266" s="733"/>
      <c r="E266" s="171">
        <v>14</v>
      </c>
      <c r="F266" s="798"/>
      <c r="G266" s="785"/>
      <c r="H266" s="785"/>
      <c r="I266" s="791"/>
    </row>
    <row r="267" spans="1:9">
      <c r="A267" s="734"/>
      <c r="B267" s="735"/>
      <c r="C267" s="735"/>
      <c r="D267" s="736"/>
      <c r="E267" s="171">
        <v>15</v>
      </c>
      <c r="F267" s="799"/>
      <c r="G267" s="786"/>
      <c r="H267" s="786"/>
      <c r="I267" s="792"/>
    </row>
    <row r="268" spans="1:9">
      <c r="A268" s="728" t="s">
        <v>131</v>
      </c>
      <c r="B268" s="729"/>
      <c r="C268" s="729"/>
      <c r="D268" s="730"/>
      <c r="E268" s="170">
        <v>0</v>
      </c>
      <c r="F268" s="797">
        <f>SUM(F152:F167)*'2.1.b Veículos'!D7</f>
        <v>0</v>
      </c>
      <c r="G268" s="784">
        <f>SUM(G152:G167)*'2.1.b Veículos'!E7</f>
        <v>0</v>
      </c>
      <c r="H268" s="784">
        <f>SUM(H152:H167)*'2.1.b Veículos'!F7</f>
        <v>0</v>
      </c>
      <c r="I268" s="790">
        <f>SUM(I152:I167)*'2.1.b Veículos'!G7</f>
        <v>0</v>
      </c>
    </row>
    <row r="269" spans="1:9">
      <c r="A269" s="731"/>
      <c r="B269" s="732"/>
      <c r="C269" s="732"/>
      <c r="D269" s="733"/>
      <c r="E269" s="171">
        <v>1</v>
      </c>
      <c r="F269" s="798"/>
      <c r="G269" s="785"/>
      <c r="H269" s="785"/>
      <c r="I269" s="791"/>
    </row>
    <row r="270" spans="1:9">
      <c r="A270" s="731"/>
      <c r="B270" s="732"/>
      <c r="C270" s="732"/>
      <c r="D270" s="733"/>
      <c r="E270" s="171">
        <v>2</v>
      </c>
      <c r="F270" s="798"/>
      <c r="G270" s="785"/>
      <c r="H270" s="785"/>
      <c r="I270" s="791"/>
    </row>
    <row r="271" spans="1:9">
      <c r="A271" s="731"/>
      <c r="B271" s="732"/>
      <c r="C271" s="732"/>
      <c r="D271" s="733"/>
      <c r="E271" s="171">
        <v>3</v>
      </c>
      <c r="F271" s="798"/>
      <c r="G271" s="785"/>
      <c r="H271" s="785"/>
      <c r="I271" s="791"/>
    </row>
    <row r="272" spans="1:9">
      <c r="A272" s="731"/>
      <c r="B272" s="732"/>
      <c r="C272" s="732"/>
      <c r="D272" s="733"/>
      <c r="E272" s="171">
        <v>4</v>
      </c>
      <c r="F272" s="798"/>
      <c r="G272" s="785"/>
      <c r="H272" s="785"/>
      <c r="I272" s="791"/>
    </row>
    <row r="273" spans="1:9">
      <c r="A273" s="731"/>
      <c r="B273" s="732"/>
      <c r="C273" s="732"/>
      <c r="D273" s="733"/>
      <c r="E273" s="171">
        <v>5</v>
      </c>
      <c r="F273" s="798"/>
      <c r="G273" s="785"/>
      <c r="H273" s="785"/>
      <c r="I273" s="791"/>
    </row>
    <row r="274" spans="1:9">
      <c r="A274" s="731"/>
      <c r="B274" s="732"/>
      <c r="C274" s="732"/>
      <c r="D274" s="733"/>
      <c r="E274" s="171">
        <v>6</v>
      </c>
      <c r="F274" s="798"/>
      <c r="G274" s="785"/>
      <c r="H274" s="785"/>
      <c r="I274" s="791"/>
    </row>
    <row r="275" spans="1:9">
      <c r="A275" s="731"/>
      <c r="B275" s="732"/>
      <c r="C275" s="732"/>
      <c r="D275" s="733"/>
      <c r="E275" s="171">
        <v>7</v>
      </c>
      <c r="F275" s="798"/>
      <c r="G275" s="785"/>
      <c r="H275" s="785"/>
      <c r="I275" s="791"/>
    </row>
    <row r="276" spans="1:9">
      <c r="A276" s="731"/>
      <c r="B276" s="732"/>
      <c r="C276" s="732"/>
      <c r="D276" s="733"/>
      <c r="E276" s="171">
        <v>8</v>
      </c>
      <c r="F276" s="798"/>
      <c r="G276" s="785"/>
      <c r="H276" s="785"/>
      <c r="I276" s="791"/>
    </row>
    <row r="277" spans="1:9">
      <c r="A277" s="731"/>
      <c r="B277" s="732"/>
      <c r="C277" s="732"/>
      <c r="D277" s="733"/>
      <c r="E277" s="171">
        <v>9</v>
      </c>
      <c r="F277" s="798"/>
      <c r="G277" s="785"/>
      <c r="H277" s="785"/>
      <c r="I277" s="791"/>
    </row>
    <row r="278" spans="1:9">
      <c r="A278" s="731"/>
      <c r="B278" s="732"/>
      <c r="C278" s="732"/>
      <c r="D278" s="733"/>
      <c r="E278" s="171">
        <v>10</v>
      </c>
      <c r="F278" s="798"/>
      <c r="G278" s="785"/>
      <c r="H278" s="785"/>
      <c r="I278" s="791"/>
    </row>
    <row r="279" spans="1:9">
      <c r="A279" s="731"/>
      <c r="B279" s="732"/>
      <c r="C279" s="732"/>
      <c r="D279" s="733"/>
      <c r="E279" s="171">
        <v>11</v>
      </c>
      <c r="F279" s="798"/>
      <c r="G279" s="785"/>
      <c r="H279" s="785"/>
      <c r="I279" s="791"/>
    </row>
    <row r="280" spans="1:9">
      <c r="A280" s="731"/>
      <c r="B280" s="732"/>
      <c r="C280" s="732"/>
      <c r="D280" s="733"/>
      <c r="E280" s="171">
        <v>12</v>
      </c>
      <c r="F280" s="798"/>
      <c r="G280" s="785"/>
      <c r="H280" s="785"/>
      <c r="I280" s="791"/>
    </row>
    <row r="281" spans="1:9">
      <c r="A281" s="731"/>
      <c r="B281" s="732"/>
      <c r="C281" s="732"/>
      <c r="D281" s="733"/>
      <c r="E281" s="171">
        <v>13</v>
      </c>
      <c r="F281" s="798"/>
      <c r="G281" s="785"/>
      <c r="H281" s="785"/>
      <c r="I281" s="791"/>
    </row>
    <row r="282" spans="1:9">
      <c r="A282" s="731"/>
      <c r="B282" s="732"/>
      <c r="C282" s="732"/>
      <c r="D282" s="733"/>
      <c r="E282" s="171">
        <v>14</v>
      </c>
      <c r="F282" s="798"/>
      <c r="G282" s="785"/>
      <c r="H282" s="785"/>
      <c r="I282" s="791"/>
    </row>
    <row r="283" spans="1:9">
      <c r="A283" s="731"/>
      <c r="B283" s="732"/>
      <c r="C283" s="732"/>
      <c r="D283" s="733"/>
      <c r="E283" s="171">
        <v>15</v>
      </c>
      <c r="F283" s="798"/>
      <c r="G283" s="785"/>
      <c r="H283" s="785"/>
      <c r="I283" s="791"/>
    </row>
    <row r="284" spans="1:9">
      <c r="A284" s="728" t="s">
        <v>112</v>
      </c>
      <c r="B284" s="729"/>
      <c r="C284" s="729"/>
      <c r="D284" s="730"/>
      <c r="E284" s="170">
        <v>0</v>
      </c>
      <c r="F284" s="797">
        <f>SUM(F168:F183)*'2.1.b Veículos'!D8</f>
        <v>1474647.68</v>
      </c>
      <c r="G284" s="784">
        <f>SUM(G168:G183)*'2.1.b Veículos'!E8</f>
        <v>0</v>
      </c>
      <c r="H284" s="784">
        <f>SUM(H168:H183)*'2.1.b Veículos'!F8</f>
        <v>0</v>
      </c>
      <c r="I284" s="790">
        <f>SUM(I168:I183)*'2.1.b Veículos'!G8</f>
        <v>0</v>
      </c>
    </row>
    <row r="285" spans="1:9">
      <c r="A285" s="731"/>
      <c r="B285" s="732"/>
      <c r="C285" s="732"/>
      <c r="D285" s="733"/>
      <c r="E285" s="171">
        <v>1</v>
      </c>
      <c r="F285" s="798"/>
      <c r="G285" s="785"/>
      <c r="H285" s="785"/>
      <c r="I285" s="791"/>
    </row>
    <row r="286" spans="1:9">
      <c r="A286" s="731"/>
      <c r="B286" s="732"/>
      <c r="C286" s="732"/>
      <c r="D286" s="733"/>
      <c r="E286" s="171">
        <v>2</v>
      </c>
      <c r="F286" s="798"/>
      <c r="G286" s="785"/>
      <c r="H286" s="785"/>
      <c r="I286" s="791"/>
    </row>
    <row r="287" spans="1:9">
      <c r="A287" s="731"/>
      <c r="B287" s="732"/>
      <c r="C287" s="732"/>
      <c r="D287" s="733"/>
      <c r="E287" s="171">
        <v>3</v>
      </c>
      <c r="F287" s="798"/>
      <c r="G287" s="785"/>
      <c r="H287" s="785"/>
      <c r="I287" s="791"/>
    </row>
    <row r="288" spans="1:9">
      <c r="A288" s="731"/>
      <c r="B288" s="732"/>
      <c r="C288" s="732"/>
      <c r="D288" s="733"/>
      <c r="E288" s="171">
        <v>4</v>
      </c>
      <c r="F288" s="798"/>
      <c r="G288" s="785"/>
      <c r="H288" s="785"/>
      <c r="I288" s="791"/>
    </row>
    <row r="289" spans="1:9">
      <c r="A289" s="731"/>
      <c r="B289" s="732"/>
      <c r="C289" s="732"/>
      <c r="D289" s="733"/>
      <c r="E289" s="171">
        <v>5</v>
      </c>
      <c r="F289" s="798"/>
      <c r="G289" s="785"/>
      <c r="H289" s="785"/>
      <c r="I289" s="791"/>
    </row>
    <row r="290" spans="1:9">
      <c r="A290" s="731"/>
      <c r="B290" s="732"/>
      <c r="C290" s="732"/>
      <c r="D290" s="733"/>
      <c r="E290" s="171">
        <v>6</v>
      </c>
      <c r="F290" s="798"/>
      <c r="G290" s="785"/>
      <c r="H290" s="785"/>
      <c r="I290" s="791"/>
    </row>
    <row r="291" spans="1:9">
      <c r="A291" s="731"/>
      <c r="B291" s="732"/>
      <c r="C291" s="732"/>
      <c r="D291" s="733"/>
      <c r="E291" s="171">
        <v>7</v>
      </c>
      <c r="F291" s="798"/>
      <c r="G291" s="785"/>
      <c r="H291" s="785"/>
      <c r="I291" s="791"/>
    </row>
    <row r="292" spans="1:9">
      <c r="A292" s="731"/>
      <c r="B292" s="732"/>
      <c r="C292" s="732"/>
      <c r="D292" s="733"/>
      <c r="E292" s="171">
        <v>8</v>
      </c>
      <c r="F292" s="798"/>
      <c r="G292" s="785"/>
      <c r="H292" s="785"/>
      <c r="I292" s="791"/>
    </row>
    <row r="293" spans="1:9">
      <c r="A293" s="731"/>
      <c r="B293" s="732"/>
      <c r="C293" s="732"/>
      <c r="D293" s="733"/>
      <c r="E293" s="171">
        <v>9</v>
      </c>
      <c r="F293" s="798"/>
      <c r="G293" s="785"/>
      <c r="H293" s="785"/>
      <c r="I293" s="791"/>
    </row>
    <row r="294" spans="1:9">
      <c r="A294" s="731"/>
      <c r="B294" s="732"/>
      <c r="C294" s="732"/>
      <c r="D294" s="733"/>
      <c r="E294" s="171">
        <v>10</v>
      </c>
      <c r="F294" s="798"/>
      <c r="G294" s="785"/>
      <c r="H294" s="785"/>
      <c r="I294" s="791"/>
    </row>
    <row r="295" spans="1:9">
      <c r="A295" s="731"/>
      <c r="B295" s="732"/>
      <c r="C295" s="732"/>
      <c r="D295" s="733"/>
      <c r="E295" s="171">
        <v>11</v>
      </c>
      <c r="F295" s="798"/>
      <c r="G295" s="785"/>
      <c r="H295" s="785"/>
      <c r="I295" s="791"/>
    </row>
    <row r="296" spans="1:9">
      <c r="A296" s="731"/>
      <c r="B296" s="732"/>
      <c r="C296" s="732"/>
      <c r="D296" s="733"/>
      <c r="E296" s="171">
        <v>12</v>
      </c>
      <c r="F296" s="798"/>
      <c r="G296" s="785"/>
      <c r="H296" s="785"/>
      <c r="I296" s="791"/>
    </row>
    <row r="297" spans="1:9">
      <c r="A297" s="731"/>
      <c r="B297" s="732"/>
      <c r="C297" s="732"/>
      <c r="D297" s="733"/>
      <c r="E297" s="171">
        <v>13</v>
      </c>
      <c r="F297" s="798"/>
      <c r="G297" s="785"/>
      <c r="H297" s="785"/>
      <c r="I297" s="791"/>
    </row>
    <row r="298" spans="1:9">
      <c r="A298" s="731"/>
      <c r="B298" s="732"/>
      <c r="C298" s="732"/>
      <c r="D298" s="733"/>
      <c r="E298" s="171">
        <v>14</v>
      </c>
      <c r="F298" s="798"/>
      <c r="G298" s="785"/>
      <c r="H298" s="785"/>
      <c r="I298" s="791"/>
    </row>
    <row r="299" spans="1:9">
      <c r="A299" s="734"/>
      <c r="B299" s="735"/>
      <c r="C299" s="735"/>
      <c r="D299" s="736"/>
      <c r="E299" s="172">
        <v>15</v>
      </c>
      <c r="F299" s="799"/>
      <c r="G299" s="786"/>
      <c r="H299" s="786"/>
      <c r="I299" s="792"/>
    </row>
    <row r="300" spans="1:9">
      <c r="A300" s="721" t="s">
        <v>138</v>
      </c>
      <c r="B300" s="722"/>
      <c r="C300" s="722"/>
      <c r="D300" s="722"/>
      <c r="E300" s="170">
        <v>0</v>
      </c>
      <c r="F300" s="800">
        <f>SUM(F184:F199)*'2.1.b Veículos'!D9</f>
        <v>1426790.64</v>
      </c>
      <c r="G300" s="787">
        <f>SUM(G184:G199)*'2.1.b Veículos'!E9</f>
        <v>0</v>
      </c>
      <c r="H300" s="787">
        <f>SUM(H184:H199)*'2.1.b Veículos'!F9</f>
        <v>0</v>
      </c>
      <c r="I300" s="793">
        <f>SUM(I184:I199)*'2.1.b Veículos'!G9</f>
        <v>0</v>
      </c>
    </row>
    <row r="301" spans="1:9">
      <c r="A301" s="723"/>
      <c r="B301" s="724"/>
      <c r="C301" s="724"/>
      <c r="D301" s="724"/>
      <c r="E301" s="171">
        <v>1</v>
      </c>
      <c r="F301" s="801"/>
      <c r="G301" s="788"/>
      <c r="H301" s="788"/>
      <c r="I301" s="794"/>
    </row>
    <row r="302" spans="1:9">
      <c r="A302" s="723"/>
      <c r="B302" s="724"/>
      <c r="C302" s="724"/>
      <c r="D302" s="724"/>
      <c r="E302" s="171">
        <v>2</v>
      </c>
      <c r="F302" s="801"/>
      <c r="G302" s="788"/>
      <c r="H302" s="788"/>
      <c r="I302" s="794"/>
    </row>
    <row r="303" spans="1:9">
      <c r="A303" s="723"/>
      <c r="B303" s="724"/>
      <c r="C303" s="724"/>
      <c r="D303" s="724"/>
      <c r="E303" s="171">
        <v>3</v>
      </c>
      <c r="F303" s="801"/>
      <c r="G303" s="788"/>
      <c r="H303" s="788"/>
      <c r="I303" s="794"/>
    </row>
    <row r="304" spans="1:9">
      <c r="A304" s="723"/>
      <c r="B304" s="724"/>
      <c r="C304" s="724"/>
      <c r="D304" s="724"/>
      <c r="E304" s="171">
        <v>4</v>
      </c>
      <c r="F304" s="801"/>
      <c r="G304" s="788"/>
      <c r="H304" s="788"/>
      <c r="I304" s="794"/>
    </row>
    <row r="305" spans="1:9">
      <c r="A305" s="723"/>
      <c r="B305" s="724"/>
      <c r="C305" s="724"/>
      <c r="D305" s="724"/>
      <c r="E305" s="171">
        <v>5</v>
      </c>
      <c r="F305" s="801"/>
      <c r="G305" s="788"/>
      <c r="H305" s="788"/>
      <c r="I305" s="794"/>
    </row>
    <row r="306" spans="1:9">
      <c r="A306" s="723"/>
      <c r="B306" s="724"/>
      <c r="C306" s="724"/>
      <c r="D306" s="724"/>
      <c r="E306" s="171">
        <v>6</v>
      </c>
      <c r="F306" s="801"/>
      <c r="G306" s="788"/>
      <c r="H306" s="788"/>
      <c r="I306" s="794"/>
    </row>
    <row r="307" spans="1:9">
      <c r="A307" s="723"/>
      <c r="B307" s="724"/>
      <c r="C307" s="724"/>
      <c r="D307" s="724"/>
      <c r="E307" s="171">
        <v>7</v>
      </c>
      <c r="F307" s="801"/>
      <c r="G307" s="788"/>
      <c r="H307" s="788"/>
      <c r="I307" s="794"/>
    </row>
    <row r="308" spans="1:9">
      <c r="A308" s="723"/>
      <c r="B308" s="724"/>
      <c r="C308" s="724"/>
      <c r="D308" s="724"/>
      <c r="E308" s="171">
        <v>8</v>
      </c>
      <c r="F308" s="801"/>
      <c r="G308" s="788"/>
      <c r="H308" s="788"/>
      <c r="I308" s="794"/>
    </row>
    <row r="309" spans="1:9">
      <c r="A309" s="723"/>
      <c r="B309" s="724"/>
      <c r="C309" s="724"/>
      <c r="D309" s="724"/>
      <c r="E309" s="171">
        <v>9</v>
      </c>
      <c r="F309" s="801"/>
      <c r="G309" s="788"/>
      <c r="H309" s="788"/>
      <c r="I309" s="794"/>
    </row>
    <row r="310" spans="1:9">
      <c r="A310" s="723"/>
      <c r="B310" s="724"/>
      <c r="C310" s="724"/>
      <c r="D310" s="724"/>
      <c r="E310" s="171">
        <v>10</v>
      </c>
      <c r="F310" s="801"/>
      <c r="G310" s="788"/>
      <c r="H310" s="788"/>
      <c r="I310" s="794"/>
    </row>
    <row r="311" spans="1:9">
      <c r="A311" s="723"/>
      <c r="B311" s="724"/>
      <c r="C311" s="724"/>
      <c r="D311" s="724"/>
      <c r="E311" s="171">
        <v>11</v>
      </c>
      <c r="F311" s="801"/>
      <c r="G311" s="788"/>
      <c r="H311" s="788"/>
      <c r="I311" s="794"/>
    </row>
    <row r="312" spans="1:9">
      <c r="A312" s="723"/>
      <c r="B312" s="724"/>
      <c r="C312" s="724"/>
      <c r="D312" s="724"/>
      <c r="E312" s="171">
        <v>12</v>
      </c>
      <c r="F312" s="801"/>
      <c r="G312" s="788"/>
      <c r="H312" s="788"/>
      <c r="I312" s="794"/>
    </row>
    <row r="313" spans="1:9">
      <c r="A313" s="723"/>
      <c r="B313" s="724"/>
      <c r="C313" s="724"/>
      <c r="D313" s="724"/>
      <c r="E313" s="171">
        <v>13</v>
      </c>
      <c r="F313" s="801"/>
      <c r="G313" s="788"/>
      <c r="H313" s="788"/>
      <c r="I313" s="794"/>
    </row>
    <row r="314" spans="1:9">
      <c r="A314" s="723"/>
      <c r="B314" s="724"/>
      <c r="C314" s="724"/>
      <c r="D314" s="724"/>
      <c r="E314" s="171">
        <v>14</v>
      </c>
      <c r="F314" s="801"/>
      <c r="G314" s="788"/>
      <c r="H314" s="788"/>
      <c r="I314" s="794"/>
    </row>
    <row r="315" spans="1:9">
      <c r="A315" s="725"/>
      <c r="B315" s="726"/>
      <c r="C315" s="726"/>
      <c r="D315" s="726"/>
      <c r="E315" s="172">
        <v>15</v>
      </c>
      <c r="F315" s="802"/>
      <c r="G315" s="789"/>
      <c r="H315" s="789"/>
      <c r="I315" s="795"/>
    </row>
    <row r="316" spans="1:9">
      <c r="A316" s="731" t="s">
        <v>142</v>
      </c>
      <c r="B316" s="732"/>
      <c r="C316" s="732"/>
      <c r="D316" s="733"/>
      <c r="E316" s="173">
        <v>0</v>
      </c>
      <c r="F316" s="803">
        <f>SUM(F200:F215)*'2.1.b Veículos'!D10</f>
        <v>0</v>
      </c>
      <c r="G316" s="785">
        <f>SUM(G200:G215)*'2.1.b Veículos'!E10</f>
        <v>0</v>
      </c>
      <c r="H316" s="785">
        <f>SUM(H200:H215)*'2.1.b Veículos'!F10</f>
        <v>0</v>
      </c>
      <c r="I316" s="791">
        <f>SUM(I200:I215)*'2.1.b Veículos'!G10</f>
        <v>0</v>
      </c>
    </row>
    <row r="317" spans="1:9">
      <c r="A317" s="731"/>
      <c r="B317" s="732"/>
      <c r="C317" s="732"/>
      <c r="D317" s="733"/>
      <c r="E317" s="171">
        <v>1</v>
      </c>
      <c r="F317" s="801"/>
      <c r="G317" s="785"/>
      <c r="H317" s="785"/>
      <c r="I317" s="791"/>
    </row>
    <row r="318" spans="1:9">
      <c r="A318" s="731"/>
      <c r="B318" s="732"/>
      <c r="C318" s="732"/>
      <c r="D318" s="733"/>
      <c r="E318" s="171">
        <v>2</v>
      </c>
      <c r="F318" s="801"/>
      <c r="G318" s="785"/>
      <c r="H318" s="785"/>
      <c r="I318" s="791"/>
    </row>
    <row r="319" spans="1:9">
      <c r="A319" s="731"/>
      <c r="B319" s="732"/>
      <c r="C319" s="732"/>
      <c r="D319" s="733"/>
      <c r="E319" s="171">
        <v>3</v>
      </c>
      <c r="F319" s="801"/>
      <c r="G319" s="785"/>
      <c r="H319" s="785"/>
      <c r="I319" s="791"/>
    </row>
    <row r="320" spans="1:9">
      <c r="A320" s="731"/>
      <c r="B320" s="732"/>
      <c r="C320" s="732"/>
      <c r="D320" s="733"/>
      <c r="E320" s="171">
        <v>4</v>
      </c>
      <c r="F320" s="801"/>
      <c r="G320" s="785"/>
      <c r="H320" s="785"/>
      <c r="I320" s="791"/>
    </row>
    <row r="321" spans="1:9">
      <c r="A321" s="731"/>
      <c r="B321" s="732"/>
      <c r="C321" s="732"/>
      <c r="D321" s="733"/>
      <c r="E321" s="171">
        <v>5</v>
      </c>
      <c r="F321" s="801"/>
      <c r="G321" s="785"/>
      <c r="H321" s="785"/>
      <c r="I321" s="791"/>
    </row>
    <row r="322" spans="1:9">
      <c r="A322" s="731"/>
      <c r="B322" s="732"/>
      <c r="C322" s="732"/>
      <c r="D322" s="733"/>
      <c r="E322" s="171">
        <v>6</v>
      </c>
      <c r="F322" s="801"/>
      <c r="G322" s="785"/>
      <c r="H322" s="785"/>
      <c r="I322" s="791"/>
    </row>
    <row r="323" spans="1:9">
      <c r="A323" s="731"/>
      <c r="B323" s="732"/>
      <c r="C323" s="732"/>
      <c r="D323" s="733"/>
      <c r="E323" s="171">
        <v>7</v>
      </c>
      <c r="F323" s="801"/>
      <c r="G323" s="785"/>
      <c r="H323" s="785"/>
      <c r="I323" s="791"/>
    </row>
    <row r="324" spans="1:9">
      <c r="A324" s="731"/>
      <c r="B324" s="732"/>
      <c r="C324" s="732"/>
      <c r="D324" s="733"/>
      <c r="E324" s="171">
        <v>8</v>
      </c>
      <c r="F324" s="801"/>
      <c r="G324" s="785"/>
      <c r="H324" s="785"/>
      <c r="I324" s="791"/>
    </row>
    <row r="325" spans="1:9">
      <c r="A325" s="731"/>
      <c r="B325" s="732"/>
      <c r="C325" s="732"/>
      <c r="D325" s="733"/>
      <c r="E325" s="171">
        <v>9</v>
      </c>
      <c r="F325" s="801"/>
      <c r="G325" s="785"/>
      <c r="H325" s="785"/>
      <c r="I325" s="791"/>
    </row>
    <row r="326" spans="1:9">
      <c r="A326" s="731"/>
      <c r="B326" s="732"/>
      <c r="C326" s="732"/>
      <c r="D326" s="733"/>
      <c r="E326" s="171">
        <v>10</v>
      </c>
      <c r="F326" s="801"/>
      <c r="G326" s="785"/>
      <c r="H326" s="785"/>
      <c r="I326" s="791"/>
    </row>
    <row r="327" spans="1:9">
      <c r="A327" s="731"/>
      <c r="B327" s="732"/>
      <c r="C327" s="732"/>
      <c r="D327" s="733"/>
      <c r="E327" s="171">
        <v>11</v>
      </c>
      <c r="F327" s="801"/>
      <c r="G327" s="785"/>
      <c r="H327" s="785"/>
      <c r="I327" s="791"/>
    </row>
    <row r="328" spans="1:9">
      <c r="A328" s="731"/>
      <c r="B328" s="732"/>
      <c r="C328" s="732"/>
      <c r="D328" s="733"/>
      <c r="E328" s="171">
        <v>12</v>
      </c>
      <c r="F328" s="801"/>
      <c r="G328" s="785"/>
      <c r="H328" s="785"/>
      <c r="I328" s="791"/>
    </row>
    <row r="329" spans="1:9">
      <c r="A329" s="731"/>
      <c r="B329" s="732"/>
      <c r="C329" s="732"/>
      <c r="D329" s="733"/>
      <c r="E329" s="171">
        <v>13</v>
      </c>
      <c r="F329" s="801"/>
      <c r="G329" s="785"/>
      <c r="H329" s="785"/>
      <c r="I329" s="791"/>
    </row>
    <row r="330" spans="1:9">
      <c r="A330" s="731"/>
      <c r="B330" s="732"/>
      <c r="C330" s="732"/>
      <c r="D330" s="733"/>
      <c r="E330" s="171">
        <v>14</v>
      </c>
      <c r="F330" s="801"/>
      <c r="G330" s="785"/>
      <c r="H330" s="785"/>
      <c r="I330" s="791"/>
    </row>
    <row r="331" spans="1:9">
      <c r="A331" s="731"/>
      <c r="B331" s="732"/>
      <c r="C331" s="732"/>
      <c r="D331" s="733"/>
      <c r="E331" s="171">
        <v>15</v>
      </c>
      <c r="F331" s="801"/>
      <c r="G331" s="785"/>
      <c r="H331" s="785"/>
      <c r="I331" s="791"/>
    </row>
    <row r="332" spans="1:9">
      <c r="A332" s="731"/>
      <c r="B332" s="732"/>
      <c r="C332" s="732"/>
      <c r="D332" s="733"/>
      <c r="E332" s="171">
        <v>16</v>
      </c>
      <c r="F332" s="801"/>
      <c r="G332" s="785"/>
      <c r="H332" s="785"/>
      <c r="I332" s="791"/>
    </row>
    <row r="333" spans="1:9">
      <c r="A333" s="731"/>
      <c r="B333" s="732"/>
      <c r="C333" s="732"/>
      <c r="D333" s="733"/>
      <c r="E333" s="171">
        <v>17</v>
      </c>
      <c r="F333" s="804"/>
      <c r="G333" s="785"/>
      <c r="H333" s="785"/>
      <c r="I333" s="791"/>
    </row>
    <row r="334" spans="1:9">
      <c r="A334" s="728" t="s">
        <v>144</v>
      </c>
      <c r="B334" s="729"/>
      <c r="C334" s="729"/>
      <c r="D334" s="730"/>
      <c r="E334" s="170">
        <v>0</v>
      </c>
      <c r="F334" s="797">
        <f>SUM(F216:F231)*'2.1.b Veículos'!D11</f>
        <v>0</v>
      </c>
      <c r="G334" s="784">
        <f>SUM(G216:G231)*'2.1.b Veículos'!E11</f>
        <v>0</v>
      </c>
      <c r="H334" s="784">
        <f>SUM(H216:H231)*'2.1.b Veículos'!F11</f>
        <v>0</v>
      </c>
      <c r="I334" s="790">
        <f>SUM(I216:I231)*'2.1.b Veículos'!G11</f>
        <v>0</v>
      </c>
    </row>
    <row r="335" spans="1:9">
      <c r="A335" s="731"/>
      <c r="B335" s="732"/>
      <c r="C335" s="732"/>
      <c r="D335" s="733"/>
      <c r="E335" s="171">
        <v>1</v>
      </c>
      <c r="F335" s="798"/>
      <c r="G335" s="785"/>
      <c r="H335" s="785"/>
      <c r="I335" s="791"/>
    </row>
    <row r="336" spans="1:9">
      <c r="A336" s="731"/>
      <c r="B336" s="732"/>
      <c r="C336" s="732"/>
      <c r="D336" s="733"/>
      <c r="E336" s="171">
        <v>2</v>
      </c>
      <c r="F336" s="798"/>
      <c r="G336" s="785"/>
      <c r="H336" s="785"/>
      <c r="I336" s="791"/>
    </row>
    <row r="337" spans="1:9">
      <c r="A337" s="731"/>
      <c r="B337" s="732"/>
      <c r="C337" s="732"/>
      <c r="D337" s="733"/>
      <c r="E337" s="171">
        <v>3</v>
      </c>
      <c r="F337" s="798"/>
      <c r="G337" s="785"/>
      <c r="H337" s="785"/>
      <c r="I337" s="791"/>
    </row>
    <row r="338" spans="1:9">
      <c r="A338" s="731"/>
      <c r="B338" s="732"/>
      <c r="C338" s="732"/>
      <c r="D338" s="733"/>
      <c r="E338" s="171">
        <v>4</v>
      </c>
      <c r="F338" s="798"/>
      <c r="G338" s="785"/>
      <c r="H338" s="785"/>
      <c r="I338" s="791"/>
    </row>
    <row r="339" spans="1:9">
      <c r="A339" s="731"/>
      <c r="B339" s="732"/>
      <c r="C339" s="732"/>
      <c r="D339" s="733"/>
      <c r="E339" s="171">
        <v>5</v>
      </c>
      <c r="F339" s="798"/>
      <c r="G339" s="785"/>
      <c r="H339" s="785"/>
      <c r="I339" s="791"/>
    </row>
    <row r="340" spans="1:9">
      <c r="A340" s="731"/>
      <c r="B340" s="732"/>
      <c r="C340" s="732"/>
      <c r="D340" s="733"/>
      <c r="E340" s="171">
        <v>6</v>
      </c>
      <c r="F340" s="798"/>
      <c r="G340" s="785"/>
      <c r="H340" s="785"/>
      <c r="I340" s="791"/>
    </row>
    <row r="341" spans="1:9">
      <c r="A341" s="731"/>
      <c r="B341" s="732"/>
      <c r="C341" s="732"/>
      <c r="D341" s="733"/>
      <c r="E341" s="171">
        <v>7</v>
      </c>
      <c r="F341" s="798"/>
      <c r="G341" s="785"/>
      <c r="H341" s="785"/>
      <c r="I341" s="791"/>
    </row>
    <row r="342" spans="1:9">
      <c r="A342" s="731"/>
      <c r="B342" s="732"/>
      <c r="C342" s="732"/>
      <c r="D342" s="733"/>
      <c r="E342" s="171">
        <v>8</v>
      </c>
      <c r="F342" s="798"/>
      <c r="G342" s="785"/>
      <c r="H342" s="785"/>
      <c r="I342" s="791"/>
    </row>
    <row r="343" spans="1:9">
      <c r="A343" s="731"/>
      <c r="B343" s="732"/>
      <c r="C343" s="732"/>
      <c r="D343" s="733"/>
      <c r="E343" s="171">
        <v>9</v>
      </c>
      <c r="F343" s="798"/>
      <c r="G343" s="785"/>
      <c r="H343" s="785"/>
      <c r="I343" s="791"/>
    </row>
    <row r="344" spans="1:9">
      <c r="A344" s="731"/>
      <c r="B344" s="732"/>
      <c r="C344" s="732"/>
      <c r="D344" s="733"/>
      <c r="E344" s="171">
        <v>10</v>
      </c>
      <c r="F344" s="798"/>
      <c r="G344" s="785"/>
      <c r="H344" s="785"/>
      <c r="I344" s="791"/>
    </row>
    <row r="345" spans="1:9">
      <c r="A345" s="731"/>
      <c r="B345" s="732"/>
      <c r="C345" s="732"/>
      <c r="D345" s="733"/>
      <c r="E345" s="171">
        <v>11</v>
      </c>
      <c r="F345" s="798"/>
      <c r="G345" s="785"/>
      <c r="H345" s="785"/>
      <c r="I345" s="791"/>
    </row>
    <row r="346" spans="1:9">
      <c r="A346" s="731"/>
      <c r="B346" s="732"/>
      <c r="C346" s="732"/>
      <c r="D346" s="733"/>
      <c r="E346" s="171">
        <v>12</v>
      </c>
      <c r="F346" s="798"/>
      <c r="G346" s="785"/>
      <c r="H346" s="785"/>
      <c r="I346" s="791"/>
    </row>
    <row r="347" spans="1:9">
      <c r="A347" s="731"/>
      <c r="B347" s="732"/>
      <c r="C347" s="732"/>
      <c r="D347" s="733"/>
      <c r="E347" s="171">
        <v>13</v>
      </c>
      <c r="F347" s="798"/>
      <c r="G347" s="785"/>
      <c r="H347" s="785"/>
      <c r="I347" s="791"/>
    </row>
    <row r="348" spans="1:9">
      <c r="A348" s="731"/>
      <c r="B348" s="732"/>
      <c r="C348" s="732"/>
      <c r="D348" s="733"/>
      <c r="E348" s="171">
        <v>14</v>
      </c>
      <c r="F348" s="798"/>
      <c r="G348" s="785"/>
      <c r="H348" s="785"/>
      <c r="I348" s="791"/>
    </row>
    <row r="349" spans="1:9">
      <c r="A349" s="734"/>
      <c r="B349" s="735"/>
      <c r="C349" s="735"/>
      <c r="D349" s="736"/>
      <c r="E349" s="172">
        <v>15</v>
      </c>
      <c r="F349" s="799"/>
      <c r="G349" s="786"/>
      <c r="H349" s="786"/>
      <c r="I349" s="792"/>
    </row>
    <row r="350" spans="1:9">
      <c r="A350" s="721" t="s">
        <v>148</v>
      </c>
      <c r="B350" s="722"/>
      <c r="C350" s="722"/>
      <c r="D350" s="722"/>
      <c r="E350" s="170">
        <v>0</v>
      </c>
      <c r="F350" s="800">
        <f>SUM(F232:F247)*'2.1.b Veículos'!D12</f>
        <v>0</v>
      </c>
      <c r="G350" s="787">
        <f>SUM(G232:G247)*'2.1.b Veículos'!E12</f>
        <v>0</v>
      </c>
      <c r="H350" s="787">
        <f>SUM(H232:H247)*'2.1.b Veículos'!F12</f>
        <v>0</v>
      </c>
      <c r="I350" s="793">
        <f>SUM(I232:I247)*'2.1.b Veículos'!G12</f>
        <v>0</v>
      </c>
    </row>
    <row r="351" spans="1:9">
      <c r="A351" s="723"/>
      <c r="B351" s="724"/>
      <c r="C351" s="724"/>
      <c r="D351" s="724"/>
      <c r="E351" s="171">
        <v>1</v>
      </c>
      <c r="F351" s="801"/>
      <c r="G351" s="788"/>
      <c r="H351" s="788"/>
      <c r="I351" s="794"/>
    </row>
    <row r="352" spans="1:9">
      <c r="A352" s="723"/>
      <c r="B352" s="724"/>
      <c r="C352" s="724"/>
      <c r="D352" s="724"/>
      <c r="E352" s="171">
        <v>2</v>
      </c>
      <c r="F352" s="801"/>
      <c r="G352" s="788"/>
      <c r="H352" s="788"/>
      <c r="I352" s="794"/>
    </row>
    <row r="353" spans="1:9">
      <c r="A353" s="723"/>
      <c r="B353" s="724"/>
      <c r="C353" s="724"/>
      <c r="D353" s="724"/>
      <c r="E353" s="171">
        <v>3</v>
      </c>
      <c r="F353" s="801"/>
      <c r="G353" s="788"/>
      <c r="H353" s="788"/>
      <c r="I353" s="794"/>
    </row>
    <row r="354" spans="1:9">
      <c r="A354" s="723"/>
      <c r="B354" s="724"/>
      <c r="C354" s="724"/>
      <c r="D354" s="724"/>
      <c r="E354" s="171">
        <v>4</v>
      </c>
      <c r="F354" s="801"/>
      <c r="G354" s="788"/>
      <c r="H354" s="788"/>
      <c r="I354" s="794"/>
    </row>
    <row r="355" spans="1:9">
      <c r="A355" s="723"/>
      <c r="B355" s="724"/>
      <c r="C355" s="724"/>
      <c r="D355" s="724"/>
      <c r="E355" s="171">
        <v>5</v>
      </c>
      <c r="F355" s="801"/>
      <c r="G355" s="788"/>
      <c r="H355" s="788"/>
      <c r="I355" s="794"/>
    </row>
    <row r="356" spans="1:9">
      <c r="A356" s="723"/>
      <c r="B356" s="724"/>
      <c r="C356" s="724"/>
      <c r="D356" s="724"/>
      <c r="E356" s="171">
        <v>6</v>
      </c>
      <c r="F356" s="801"/>
      <c r="G356" s="788"/>
      <c r="H356" s="788"/>
      <c r="I356" s="794"/>
    </row>
    <row r="357" spans="1:9">
      <c r="A357" s="723"/>
      <c r="B357" s="724"/>
      <c r="C357" s="724"/>
      <c r="D357" s="724"/>
      <c r="E357" s="171">
        <v>7</v>
      </c>
      <c r="F357" s="801"/>
      <c r="G357" s="788"/>
      <c r="H357" s="788"/>
      <c r="I357" s="794"/>
    </row>
    <row r="358" spans="1:9">
      <c r="A358" s="723"/>
      <c r="B358" s="724"/>
      <c r="C358" s="724"/>
      <c r="D358" s="724"/>
      <c r="E358" s="171">
        <v>8</v>
      </c>
      <c r="F358" s="801"/>
      <c r="G358" s="788"/>
      <c r="H358" s="788"/>
      <c r="I358" s="794"/>
    </row>
    <row r="359" spans="1:9">
      <c r="A359" s="723"/>
      <c r="B359" s="724"/>
      <c r="C359" s="724"/>
      <c r="D359" s="724"/>
      <c r="E359" s="171">
        <v>9</v>
      </c>
      <c r="F359" s="801"/>
      <c r="G359" s="788"/>
      <c r="H359" s="788"/>
      <c r="I359" s="794"/>
    </row>
    <row r="360" spans="1:9">
      <c r="A360" s="723"/>
      <c r="B360" s="724"/>
      <c r="C360" s="724"/>
      <c r="D360" s="724"/>
      <c r="E360" s="171">
        <v>10</v>
      </c>
      <c r="F360" s="801"/>
      <c r="G360" s="788"/>
      <c r="H360" s="788"/>
      <c r="I360" s="794"/>
    </row>
    <row r="361" spans="1:9">
      <c r="A361" s="723"/>
      <c r="B361" s="724"/>
      <c r="C361" s="724"/>
      <c r="D361" s="724"/>
      <c r="E361" s="171">
        <v>11</v>
      </c>
      <c r="F361" s="801"/>
      <c r="G361" s="788"/>
      <c r="H361" s="788"/>
      <c r="I361" s="794"/>
    </row>
    <row r="362" spans="1:9">
      <c r="A362" s="723"/>
      <c r="B362" s="724"/>
      <c r="C362" s="724"/>
      <c r="D362" s="724"/>
      <c r="E362" s="171">
        <v>12</v>
      </c>
      <c r="F362" s="801"/>
      <c r="G362" s="788"/>
      <c r="H362" s="788"/>
      <c r="I362" s="794"/>
    </row>
    <row r="363" spans="1:9">
      <c r="A363" s="723"/>
      <c r="B363" s="724"/>
      <c r="C363" s="724"/>
      <c r="D363" s="724"/>
      <c r="E363" s="171">
        <v>13</v>
      </c>
      <c r="F363" s="801"/>
      <c r="G363" s="788"/>
      <c r="H363" s="788"/>
      <c r="I363" s="794"/>
    </row>
    <row r="364" spans="1:9">
      <c r="A364" s="723"/>
      <c r="B364" s="724"/>
      <c r="C364" s="724"/>
      <c r="D364" s="724"/>
      <c r="E364" s="171">
        <v>14</v>
      </c>
      <c r="F364" s="801"/>
      <c r="G364" s="788"/>
      <c r="H364" s="788"/>
      <c r="I364" s="794"/>
    </row>
    <row r="365" spans="1:9">
      <c r="A365" s="725"/>
      <c r="B365" s="726"/>
      <c r="C365" s="726"/>
      <c r="D365" s="726"/>
      <c r="E365" s="172">
        <v>15</v>
      </c>
      <c r="F365" s="802"/>
      <c r="G365" s="789"/>
      <c r="H365" s="789"/>
      <c r="I365" s="795"/>
    </row>
    <row r="367" spans="1:9">
      <c r="A367" s="91" t="s">
        <v>687</v>
      </c>
      <c r="B367" s="92" t="s">
        <v>688</v>
      </c>
    </row>
    <row r="368" spans="1:9" ht="21">
      <c r="A368" s="747" t="s">
        <v>689</v>
      </c>
      <c r="B368" s="747"/>
      <c r="C368" s="747"/>
      <c r="D368" s="747"/>
      <c r="E368" s="747"/>
      <c r="F368" s="748"/>
      <c r="G368" s="176">
        <f>SUM(F252:I365)*('2.1.c Insumos'!F68/100)</f>
        <v>311614.47556799999</v>
      </c>
    </row>
  </sheetData>
  <sheetProtection algorithmName="SHA-512" hashValue="j02OM9+PsbWQzzDmeFQP92E8h3eRxsUOGeLHse7Mwc6euVZnn7rBwIoSGkIXYnzs1/ZnOcqTwALS3bGkxKpmkA==" saltValue="10Oebn2A9KCDzkYZdFLgJw==" spinCount="100000" sheet="1" objects="1" scenarios="1"/>
  <mergeCells count="74">
    <mergeCell ref="F17:G17"/>
    <mergeCell ref="H17:I17"/>
    <mergeCell ref="E17:E18"/>
    <mergeCell ref="L6:O6"/>
    <mergeCell ref="A8:D8"/>
    <mergeCell ref="A9:D9"/>
    <mergeCell ref="A10:D10"/>
    <mergeCell ref="A11:D11"/>
    <mergeCell ref="E6:E7"/>
    <mergeCell ref="F6:F7"/>
    <mergeCell ref="J17:J18"/>
    <mergeCell ref="A17:D18"/>
    <mergeCell ref="A6:D7"/>
    <mergeCell ref="A12:D12"/>
    <mergeCell ref="A13:D13"/>
    <mergeCell ref="A14:D14"/>
    <mergeCell ref="F134:G134"/>
    <mergeCell ref="H134:I134"/>
    <mergeCell ref="F250:G250"/>
    <mergeCell ref="H250:I250"/>
    <mergeCell ref="A368:F368"/>
    <mergeCell ref="E134:E135"/>
    <mergeCell ref="E250:E251"/>
    <mergeCell ref="F252:F267"/>
    <mergeCell ref="F268:F283"/>
    <mergeCell ref="F284:F299"/>
    <mergeCell ref="F300:F315"/>
    <mergeCell ref="F316:F333"/>
    <mergeCell ref="F334:F349"/>
    <mergeCell ref="F350:F365"/>
    <mergeCell ref="G252:G267"/>
    <mergeCell ref="G268:G283"/>
    <mergeCell ref="G284:G299"/>
    <mergeCell ref="G300:G315"/>
    <mergeCell ref="G316:G333"/>
    <mergeCell ref="G334:G349"/>
    <mergeCell ref="G350:G365"/>
    <mergeCell ref="H334:H349"/>
    <mergeCell ref="H350:H365"/>
    <mergeCell ref="I252:I267"/>
    <mergeCell ref="I268:I283"/>
    <mergeCell ref="I284:I299"/>
    <mergeCell ref="I300:I315"/>
    <mergeCell ref="I316:I333"/>
    <mergeCell ref="I334:I349"/>
    <mergeCell ref="I350:I365"/>
    <mergeCell ref="H252:H267"/>
    <mergeCell ref="H268:H283"/>
    <mergeCell ref="H284:H299"/>
    <mergeCell ref="H300:H315"/>
    <mergeCell ref="H316:H333"/>
    <mergeCell ref="A334:D349"/>
    <mergeCell ref="A350:D365"/>
    <mergeCell ref="A300:D315"/>
    <mergeCell ref="A316:D333"/>
    <mergeCell ref="A268:D283"/>
    <mergeCell ref="A284:D299"/>
    <mergeCell ref="A252:D267"/>
    <mergeCell ref="A184:D199"/>
    <mergeCell ref="A200:D215"/>
    <mergeCell ref="A216:D231"/>
    <mergeCell ref="A232:D247"/>
    <mergeCell ref="A250:D251"/>
    <mergeCell ref="A136:D151"/>
    <mergeCell ref="A152:D167"/>
    <mergeCell ref="A168:D183"/>
    <mergeCell ref="A134:D135"/>
    <mergeCell ref="A19:D34"/>
    <mergeCell ref="A35:D50"/>
    <mergeCell ref="A51:D66"/>
    <mergeCell ref="A67:D82"/>
    <mergeCell ref="A83:D98"/>
    <mergeCell ref="A99:D114"/>
    <mergeCell ref="A115:D130"/>
  </mergeCells>
  <pageMargins left="0.78740157499999996" right="0.78740157499999996" top="0.984251969" bottom="0.984251969" header="0.49212598499999999" footer="0.49212598499999999"/>
  <pageSetup paperSize="9" scale="55"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ilha25">
    <tabColor theme="6" tint="0.39994506668294322"/>
    <pageSetUpPr fitToPage="1"/>
  </sheetPr>
  <dimension ref="A1:L20"/>
  <sheetViews>
    <sheetView workbookViewId="0">
      <selection activeCell="G12" sqref="G12"/>
    </sheetView>
  </sheetViews>
  <sheetFormatPr defaultColWidth="9.140625" defaultRowHeight="12.75"/>
  <cols>
    <col min="1" max="3" width="9.140625" style="1" customWidth="1"/>
    <col min="4" max="4" width="15.42578125" style="1" customWidth="1"/>
    <col min="5" max="5" width="14.140625" style="1" customWidth="1"/>
    <col min="6" max="6" width="15.42578125" style="1" customWidth="1"/>
    <col min="7" max="7" width="28.7109375" style="1" customWidth="1"/>
    <col min="8" max="259" width="9.140625" style="1"/>
    <col min="260" max="260" width="15.42578125" style="1" customWidth="1"/>
    <col min="261" max="261" width="14.140625" style="1" customWidth="1"/>
    <col min="262" max="262" width="15.42578125" style="1" customWidth="1"/>
    <col min="263" max="263" width="28.7109375" style="1" customWidth="1"/>
    <col min="264" max="515" width="9.140625" style="1"/>
    <col min="516" max="516" width="15.42578125" style="1" customWidth="1"/>
    <col min="517" max="517" width="14.140625" style="1" customWidth="1"/>
    <col min="518" max="518" width="15.42578125" style="1" customWidth="1"/>
    <col min="519" max="519" width="28.7109375" style="1" customWidth="1"/>
    <col min="520" max="771" width="9.140625" style="1"/>
    <col min="772" max="772" width="15.42578125" style="1" customWidth="1"/>
    <col min="773" max="773" width="14.140625" style="1" customWidth="1"/>
    <col min="774" max="774" width="15.42578125" style="1" customWidth="1"/>
    <col min="775" max="775" width="28.7109375" style="1" customWidth="1"/>
    <col min="776" max="1027" width="9.140625" style="1"/>
    <col min="1028" max="1028" width="15.42578125" style="1" customWidth="1"/>
    <col min="1029" max="1029" width="14.140625" style="1" customWidth="1"/>
    <col min="1030" max="1030" width="15.42578125" style="1" customWidth="1"/>
    <col min="1031" max="1031" width="28.7109375" style="1" customWidth="1"/>
    <col min="1032" max="1283" width="9.140625" style="1"/>
    <col min="1284" max="1284" width="15.42578125" style="1" customWidth="1"/>
    <col min="1285" max="1285" width="14.140625" style="1" customWidth="1"/>
    <col min="1286" max="1286" width="15.42578125" style="1" customWidth="1"/>
    <col min="1287" max="1287" width="28.7109375" style="1" customWidth="1"/>
    <col min="1288" max="1539" width="9.140625" style="1"/>
    <col min="1540" max="1540" width="15.42578125" style="1" customWidth="1"/>
    <col min="1541" max="1541" width="14.140625" style="1" customWidth="1"/>
    <col min="1542" max="1542" width="15.42578125" style="1" customWidth="1"/>
    <col min="1543" max="1543" width="28.7109375" style="1" customWidth="1"/>
    <col min="1544" max="1795" width="9.140625" style="1"/>
    <col min="1796" max="1796" width="15.42578125" style="1" customWidth="1"/>
    <col min="1797" max="1797" width="14.140625" style="1" customWidth="1"/>
    <col min="1798" max="1798" width="15.42578125" style="1" customWidth="1"/>
    <col min="1799" max="1799" width="28.7109375" style="1" customWidth="1"/>
    <col min="1800" max="2051" width="9.140625" style="1"/>
    <col min="2052" max="2052" width="15.42578125" style="1" customWidth="1"/>
    <col min="2053" max="2053" width="14.140625" style="1" customWidth="1"/>
    <col min="2054" max="2054" width="15.42578125" style="1" customWidth="1"/>
    <col min="2055" max="2055" width="28.7109375" style="1" customWidth="1"/>
    <col min="2056" max="2307" width="9.140625" style="1"/>
    <col min="2308" max="2308" width="15.42578125" style="1" customWidth="1"/>
    <col min="2309" max="2309" width="14.140625" style="1" customWidth="1"/>
    <col min="2310" max="2310" width="15.42578125" style="1" customWidth="1"/>
    <col min="2311" max="2311" width="28.7109375" style="1" customWidth="1"/>
    <col min="2312" max="2563" width="9.140625" style="1"/>
    <col min="2564" max="2564" width="15.42578125" style="1" customWidth="1"/>
    <col min="2565" max="2565" width="14.140625" style="1" customWidth="1"/>
    <col min="2566" max="2566" width="15.42578125" style="1" customWidth="1"/>
    <col min="2567" max="2567" width="28.7109375" style="1" customWidth="1"/>
    <col min="2568" max="2819" width="9.140625" style="1"/>
    <col min="2820" max="2820" width="15.42578125" style="1" customWidth="1"/>
    <col min="2821" max="2821" width="14.140625" style="1" customWidth="1"/>
    <col min="2822" max="2822" width="15.42578125" style="1" customWidth="1"/>
    <col min="2823" max="2823" width="28.7109375" style="1" customWidth="1"/>
    <col min="2824" max="3075" width="9.140625" style="1"/>
    <col min="3076" max="3076" width="15.42578125" style="1" customWidth="1"/>
    <col min="3077" max="3077" width="14.140625" style="1" customWidth="1"/>
    <col min="3078" max="3078" width="15.42578125" style="1" customWidth="1"/>
    <col min="3079" max="3079" width="28.7109375" style="1" customWidth="1"/>
    <col min="3080" max="3331" width="9.140625" style="1"/>
    <col min="3332" max="3332" width="15.42578125" style="1" customWidth="1"/>
    <col min="3333" max="3333" width="14.140625" style="1" customWidth="1"/>
    <col min="3334" max="3334" width="15.42578125" style="1" customWidth="1"/>
    <col min="3335" max="3335" width="28.7109375" style="1" customWidth="1"/>
    <col min="3336" max="3587" width="9.140625" style="1"/>
    <col min="3588" max="3588" width="15.42578125" style="1" customWidth="1"/>
    <col min="3589" max="3589" width="14.140625" style="1" customWidth="1"/>
    <col min="3590" max="3590" width="15.42578125" style="1" customWidth="1"/>
    <col min="3591" max="3591" width="28.7109375" style="1" customWidth="1"/>
    <col min="3592" max="3843" width="9.140625" style="1"/>
    <col min="3844" max="3844" width="15.42578125" style="1" customWidth="1"/>
    <col min="3845" max="3845" width="14.140625" style="1" customWidth="1"/>
    <col min="3846" max="3846" width="15.42578125" style="1" customWidth="1"/>
    <col min="3847" max="3847" width="28.7109375" style="1" customWidth="1"/>
    <col min="3848" max="4099" width="9.140625" style="1"/>
    <col min="4100" max="4100" width="15.42578125" style="1" customWidth="1"/>
    <col min="4101" max="4101" width="14.140625" style="1" customWidth="1"/>
    <col min="4102" max="4102" width="15.42578125" style="1" customWidth="1"/>
    <col min="4103" max="4103" width="28.7109375" style="1" customWidth="1"/>
    <col min="4104" max="4355" width="9.140625" style="1"/>
    <col min="4356" max="4356" width="15.42578125" style="1" customWidth="1"/>
    <col min="4357" max="4357" width="14.140625" style="1" customWidth="1"/>
    <col min="4358" max="4358" width="15.42578125" style="1" customWidth="1"/>
    <col min="4359" max="4359" width="28.7109375" style="1" customWidth="1"/>
    <col min="4360" max="4611" width="9.140625" style="1"/>
    <col min="4612" max="4612" width="15.42578125" style="1" customWidth="1"/>
    <col min="4613" max="4613" width="14.140625" style="1" customWidth="1"/>
    <col min="4614" max="4614" width="15.42578125" style="1" customWidth="1"/>
    <col min="4615" max="4615" width="28.7109375" style="1" customWidth="1"/>
    <col min="4616" max="4867" width="9.140625" style="1"/>
    <col min="4868" max="4868" width="15.42578125" style="1" customWidth="1"/>
    <col min="4869" max="4869" width="14.140625" style="1" customWidth="1"/>
    <col min="4870" max="4870" width="15.42578125" style="1" customWidth="1"/>
    <col min="4871" max="4871" width="28.7109375" style="1" customWidth="1"/>
    <col min="4872" max="5123" width="9.140625" style="1"/>
    <col min="5124" max="5124" width="15.42578125" style="1" customWidth="1"/>
    <col min="5125" max="5125" width="14.140625" style="1" customWidth="1"/>
    <col min="5126" max="5126" width="15.42578125" style="1" customWidth="1"/>
    <col min="5127" max="5127" width="28.7109375" style="1" customWidth="1"/>
    <col min="5128" max="5379" width="9.140625" style="1"/>
    <col min="5380" max="5380" width="15.42578125" style="1" customWidth="1"/>
    <col min="5381" max="5381" width="14.140625" style="1" customWidth="1"/>
    <col min="5382" max="5382" width="15.42578125" style="1" customWidth="1"/>
    <col min="5383" max="5383" width="28.7109375" style="1" customWidth="1"/>
    <col min="5384" max="5635" width="9.140625" style="1"/>
    <col min="5636" max="5636" width="15.42578125" style="1" customWidth="1"/>
    <col min="5637" max="5637" width="14.140625" style="1" customWidth="1"/>
    <col min="5638" max="5638" width="15.42578125" style="1" customWidth="1"/>
    <col min="5639" max="5639" width="28.7109375" style="1" customWidth="1"/>
    <col min="5640" max="5891" width="9.140625" style="1"/>
    <col min="5892" max="5892" width="15.42578125" style="1" customWidth="1"/>
    <col min="5893" max="5893" width="14.140625" style="1" customWidth="1"/>
    <col min="5894" max="5894" width="15.42578125" style="1" customWidth="1"/>
    <col min="5895" max="5895" width="28.7109375" style="1" customWidth="1"/>
    <col min="5896" max="6147" width="9.140625" style="1"/>
    <col min="6148" max="6148" width="15.42578125" style="1" customWidth="1"/>
    <col min="6149" max="6149" width="14.140625" style="1" customWidth="1"/>
    <col min="6150" max="6150" width="15.42578125" style="1" customWidth="1"/>
    <col min="6151" max="6151" width="28.7109375" style="1" customWidth="1"/>
    <col min="6152" max="6403" width="9.140625" style="1"/>
    <col min="6404" max="6404" width="15.42578125" style="1" customWidth="1"/>
    <col min="6405" max="6405" width="14.140625" style="1" customWidth="1"/>
    <col min="6406" max="6406" width="15.42578125" style="1" customWidth="1"/>
    <col min="6407" max="6407" width="28.7109375" style="1" customWidth="1"/>
    <col min="6408" max="6659" width="9.140625" style="1"/>
    <col min="6660" max="6660" width="15.42578125" style="1" customWidth="1"/>
    <col min="6661" max="6661" width="14.140625" style="1" customWidth="1"/>
    <col min="6662" max="6662" width="15.42578125" style="1" customWidth="1"/>
    <col min="6663" max="6663" width="28.7109375" style="1" customWidth="1"/>
    <col min="6664" max="6915" width="9.140625" style="1"/>
    <col min="6916" max="6916" width="15.42578125" style="1" customWidth="1"/>
    <col min="6917" max="6917" width="14.140625" style="1" customWidth="1"/>
    <col min="6918" max="6918" width="15.42578125" style="1" customWidth="1"/>
    <col min="6919" max="6919" width="28.7109375" style="1" customWidth="1"/>
    <col min="6920" max="7171" width="9.140625" style="1"/>
    <col min="7172" max="7172" width="15.42578125" style="1" customWidth="1"/>
    <col min="7173" max="7173" width="14.140625" style="1" customWidth="1"/>
    <col min="7174" max="7174" width="15.42578125" style="1" customWidth="1"/>
    <col min="7175" max="7175" width="28.7109375" style="1" customWidth="1"/>
    <col min="7176" max="7427" width="9.140625" style="1"/>
    <col min="7428" max="7428" width="15.42578125" style="1" customWidth="1"/>
    <col min="7429" max="7429" width="14.140625" style="1" customWidth="1"/>
    <col min="7430" max="7430" width="15.42578125" style="1" customWidth="1"/>
    <col min="7431" max="7431" width="28.7109375" style="1" customWidth="1"/>
    <col min="7432" max="7683" width="9.140625" style="1"/>
    <col min="7684" max="7684" width="15.42578125" style="1" customWidth="1"/>
    <col min="7685" max="7685" width="14.140625" style="1" customWidth="1"/>
    <col min="7686" max="7686" width="15.42578125" style="1" customWidth="1"/>
    <col min="7687" max="7687" width="28.7109375" style="1" customWidth="1"/>
    <col min="7688" max="7939" width="9.140625" style="1"/>
    <col min="7940" max="7940" width="15.42578125" style="1" customWidth="1"/>
    <col min="7941" max="7941" width="14.140625" style="1" customWidth="1"/>
    <col min="7942" max="7942" width="15.42578125" style="1" customWidth="1"/>
    <col min="7943" max="7943" width="28.7109375" style="1" customWidth="1"/>
    <col min="7944" max="8195" width="9.140625" style="1"/>
    <col min="8196" max="8196" width="15.42578125" style="1" customWidth="1"/>
    <col min="8197" max="8197" width="14.140625" style="1" customWidth="1"/>
    <col min="8198" max="8198" width="15.42578125" style="1" customWidth="1"/>
    <col min="8199" max="8199" width="28.7109375" style="1" customWidth="1"/>
    <col min="8200" max="8451" width="9.140625" style="1"/>
    <col min="8452" max="8452" width="15.42578125" style="1" customWidth="1"/>
    <col min="8453" max="8453" width="14.140625" style="1" customWidth="1"/>
    <col min="8454" max="8454" width="15.42578125" style="1" customWidth="1"/>
    <col min="8455" max="8455" width="28.7109375" style="1" customWidth="1"/>
    <col min="8456" max="8707" width="9.140625" style="1"/>
    <col min="8708" max="8708" width="15.42578125" style="1" customWidth="1"/>
    <col min="8709" max="8709" width="14.140625" style="1" customWidth="1"/>
    <col min="8710" max="8710" width="15.42578125" style="1" customWidth="1"/>
    <col min="8711" max="8711" width="28.7109375" style="1" customWidth="1"/>
    <col min="8712" max="8963" width="9.140625" style="1"/>
    <col min="8964" max="8964" width="15.42578125" style="1" customWidth="1"/>
    <col min="8965" max="8965" width="14.140625" style="1" customWidth="1"/>
    <col min="8966" max="8966" width="15.42578125" style="1" customWidth="1"/>
    <col min="8967" max="8967" width="28.7109375" style="1" customWidth="1"/>
    <col min="8968" max="9219" width="9.140625" style="1"/>
    <col min="9220" max="9220" width="15.42578125" style="1" customWidth="1"/>
    <col min="9221" max="9221" width="14.140625" style="1" customWidth="1"/>
    <col min="9222" max="9222" width="15.42578125" style="1" customWidth="1"/>
    <col min="9223" max="9223" width="28.7109375" style="1" customWidth="1"/>
    <col min="9224" max="9475" width="9.140625" style="1"/>
    <col min="9476" max="9476" width="15.42578125" style="1" customWidth="1"/>
    <col min="9477" max="9477" width="14.140625" style="1" customWidth="1"/>
    <col min="9478" max="9478" width="15.42578125" style="1" customWidth="1"/>
    <col min="9479" max="9479" width="28.7109375" style="1" customWidth="1"/>
    <col min="9480" max="9731" width="9.140625" style="1"/>
    <col min="9732" max="9732" width="15.42578125" style="1" customWidth="1"/>
    <col min="9733" max="9733" width="14.140625" style="1" customWidth="1"/>
    <col min="9734" max="9734" width="15.42578125" style="1" customWidth="1"/>
    <col min="9735" max="9735" width="28.7109375" style="1" customWidth="1"/>
    <col min="9736" max="9987" width="9.140625" style="1"/>
    <col min="9988" max="9988" width="15.42578125" style="1" customWidth="1"/>
    <col min="9989" max="9989" width="14.140625" style="1" customWidth="1"/>
    <col min="9990" max="9990" width="15.42578125" style="1" customWidth="1"/>
    <col min="9991" max="9991" width="28.7109375" style="1" customWidth="1"/>
    <col min="9992" max="10243" width="9.140625" style="1"/>
    <col min="10244" max="10244" width="15.42578125" style="1" customWidth="1"/>
    <col min="10245" max="10245" width="14.140625" style="1" customWidth="1"/>
    <col min="10246" max="10246" width="15.42578125" style="1" customWidth="1"/>
    <col min="10247" max="10247" width="28.7109375" style="1" customWidth="1"/>
    <col min="10248" max="10499" width="9.140625" style="1"/>
    <col min="10500" max="10500" width="15.42578125" style="1" customWidth="1"/>
    <col min="10501" max="10501" width="14.140625" style="1" customWidth="1"/>
    <col min="10502" max="10502" width="15.42578125" style="1" customWidth="1"/>
    <col min="10503" max="10503" width="28.7109375" style="1" customWidth="1"/>
    <col min="10504" max="10755" width="9.140625" style="1"/>
    <col min="10756" max="10756" width="15.42578125" style="1" customWidth="1"/>
    <col min="10757" max="10757" width="14.140625" style="1" customWidth="1"/>
    <col min="10758" max="10758" width="15.42578125" style="1" customWidth="1"/>
    <col min="10759" max="10759" width="28.7109375" style="1" customWidth="1"/>
    <col min="10760" max="11011" width="9.140625" style="1"/>
    <col min="11012" max="11012" width="15.42578125" style="1" customWidth="1"/>
    <col min="11013" max="11013" width="14.140625" style="1" customWidth="1"/>
    <col min="11014" max="11014" width="15.42578125" style="1" customWidth="1"/>
    <col min="11015" max="11015" width="28.7109375" style="1" customWidth="1"/>
    <col min="11016" max="11267" width="9.140625" style="1"/>
    <col min="11268" max="11268" width="15.42578125" style="1" customWidth="1"/>
    <col min="11269" max="11269" width="14.140625" style="1" customWidth="1"/>
    <col min="11270" max="11270" width="15.42578125" style="1" customWidth="1"/>
    <col min="11271" max="11271" width="28.7109375" style="1" customWidth="1"/>
    <col min="11272" max="11523" width="9.140625" style="1"/>
    <col min="11524" max="11524" width="15.42578125" style="1" customWidth="1"/>
    <col min="11525" max="11525" width="14.140625" style="1" customWidth="1"/>
    <col min="11526" max="11526" width="15.42578125" style="1" customWidth="1"/>
    <col min="11527" max="11527" width="28.7109375" style="1" customWidth="1"/>
    <col min="11528" max="11779" width="9.140625" style="1"/>
    <col min="11780" max="11780" width="15.42578125" style="1" customWidth="1"/>
    <col min="11781" max="11781" width="14.140625" style="1" customWidth="1"/>
    <col min="11782" max="11782" width="15.42578125" style="1" customWidth="1"/>
    <col min="11783" max="11783" width="28.7109375" style="1" customWidth="1"/>
    <col min="11784" max="12035" width="9.140625" style="1"/>
    <col min="12036" max="12036" width="15.42578125" style="1" customWidth="1"/>
    <col min="12037" max="12037" width="14.140625" style="1" customWidth="1"/>
    <col min="12038" max="12038" width="15.42578125" style="1" customWidth="1"/>
    <col min="12039" max="12039" width="28.7109375" style="1" customWidth="1"/>
    <col min="12040" max="12291" width="9.140625" style="1"/>
    <col min="12292" max="12292" width="15.42578125" style="1" customWidth="1"/>
    <col min="12293" max="12293" width="14.140625" style="1" customWidth="1"/>
    <col min="12294" max="12294" width="15.42578125" style="1" customWidth="1"/>
    <col min="12295" max="12295" width="28.7109375" style="1" customWidth="1"/>
    <col min="12296" max="12547" width="9.140625" style="1"/>
    <col min="12548" max="12548" width="15.42578125" style="1" customWidth="1"/>
    <col min="12549" max="12549" width="14.140625" style="1" customWidth="1"/>
    <col min="12550" max="12550" width="15.42578125" style="1" customWidth="1"/>
    <col min="12551" max="12551" width="28.7109375" style="1" customWidth="1"/>
    <col min="12552" max="12803" width="9.140625" style="1"/>
    <col min="12804" max="12804" width="15.42578125" style="1" customWidth="1"/>
    <col min="12805" max="12805" width="14.140625" style="1" customWidth="1"/>
    <col min="12806" max="12806" width="15.42578125" style="1" customWidth="1"/>
    <col min="12807" max="12807" width="28.7109375" style="1" customWidth="1"/>
    <col min="12808" max="13059" width="9.140625" style="1"/>
    <col min="13060" max="13060" width="15.42578125" style="1" customWidth="1"/>
    <col min="13061" max="13061" width="14.140625" style="1" customWidth="1"/>
    <col min="13062" max="13062" width="15.42578125" style="1" customWidth="1"/>
    <col min="13063" max="13063" width="28.7109375" style="1" customWidth="1"/>
    <col min="13064" max="13315" width="9.140625" style="1"/>
    <col min="13316" max="13316" width="15.42578125" style="1" customWidth="1"/>
    <col min="13317" max="13317" width="14.140625" style="1" customWidth="1"/>
    <col min="13318" max="13318" width="15.42578125" style="1" customWidth="1"/>
    <col min="13319" max="13319" width="28.7109375" style="1" customWidth="1"/>
    <col min="13320" max="13571" width="9.140625" style="1"/>
    <col min="13572" max="13572" width="15.42578125" style="1" customWidth="1"/>
    <col min="13573" max="13573" width="14.140625" style="1" customWidth="1"/>
    <col min="13574" max="13574" width="15.42578125" style="1" customWidth="1"/>
    <col min="13575" max="13575" width="28.7109375" style="1" customWidth="1"/>
    <col min="13576" max="13827" width="9.140625" style="1"/>
    <col min="13828" max="13828" width="15.42578125" style="1" customWidth="1"/>
    <col min="13829" max="13829" width="14.140625" style="1" customWidth="1"/>
    <col min="13830" max="13830" width="15.42578125" style="1" customWidth="1"/>
    <col min="13831" max="13831" width="28.7109375" style="1" customWidth="1"/>
    <col min="13832" max="14083" width="9.140625" style="1"/>
    <col min="14084" max="14084" width="15.42578125" style="1" customWidth="1"/>
    <col min="14085" max="14085" width="14.140625" style="1" customWidth="1"/>
    <col min="14086" max="14086" width="15.42578125" style="1" customWidth="1"/>
    <col min="14087" max="14087" width="28.7109375" style="1" customWidth="1"/>
    <col min="14088" max="14339" width="9.140625" style="1"/>
    <col min="14340" max="14340" width="15.42578125" style="1" customWidth="1"/>
    <col min="14341" max="14341" width="14.140625" style="1" customWidth="1"/>
    <col min="14342" max="14342" width="15.42578125" style="1" customWidth="1"/>
    <col min="14343" max="14343" width="28.7109375" style="1" customWidth="1"/>
    <col min="14344" max="14595" width="9.140625" style="1"/>
    <col min="14596" max="14596" width="15.42578125" style="1" customWidth="1"/>
    <col min="14597" max="14597" width="14.140625" style="1" customWidth="1"/>
    <col min="14598" max="14598" width="15.42578125" style="1" customWidth="1"/>
    <col min="14599" max="14599" width="28.7109375" style="1" customWidth="1"/>
    <col min="14600" max="14851" width="9.140625" style="1"/>
    <col min="14852" max="14852" width="15.42578125" style="1" customWidth="1"/>
    <col min="14853" max="14853" width="14.140625" style="1" customWidth="1"/>
    <col min="14854" max="14854" width="15.42578125" style="1" customWidth="1"/>
    <col min="14855" max="14855" width="28.7109375" style="1" customWidth="1"/>
    <col min="14856" max="15107" width="9.140625" style="1"/>
    <col min="15108" max="15108" width="15.42578125" style="1" customWidth="1"/>
    <col min="15109" max="15109" width="14.140625" style="1" customWidth="1"/>
    <col min="15110" max="15110" width="15.42578125" style="1" customWidth="1"/>
    <col min="15111" max="15111" width="28.7109375" style="1" customWidth="1"/>
    <col min="15112" max="15363" width="9.140625" style="1"/>
    <col min="15364" max="15364" width="15.42578125" style="1" customWidth="1"/>
    <col min="15365" max="15365" width="14.140625" style="1" customWidth="1"/>
    <col min="15366" max="15366" width="15.42578125" style="1" customWidth="1"/>
    <col min="15367" max="15367" width="28.7109375" style="1" customWidth="1"/>
    <col min="15368" max="15619" width="9.140625" style="1"/>
    <col min="15620" max="15620" width="15.42578125" style="1" customWidth="1"/>
    <col min="15621" max="15621" width="14.140625" style="1" customWidth="1"/>
    <col min="15622" max="15622" width="15.42578125" style="1" customWidth="1"/>
    <col min="15623" max="15623" width="28.7109375" style="1" customWidth="1"/>
    <col min="15624" max="15875" width="9.140625" style="1"/>
    <col min="15876" max="15876" width="15.42578125" style="1" customWidth="1"/>
    <col min="15877" max="15877" width="14.140625" style="1" customWidth="1"/>
    <col min="15878" max="15878" width="15.42578125" style="1" customWidth="1"/>
    <col min="15879" max="15879" width="28.7109375" style="1" customWidth="1"/>
    <col min="15880" max="16131" width="9.140625" style="1"/>
    <col min="16132" max="16132" width="15.42578125" style="1" customWidth="1"/>
    <col min="16133" max="16133" width="14.140625" style="1" customWidth="1"/>
    <col min="16134" max="16134" width="15.42578125" style="1" customWidth="1"/>
    <col min="16135" max="16135" width="28.7109375" style="1" customWidth="1"/>
    <col min="16136" max="16384" width="9.140625" style="1"/>
  </cols>
  <sheetData>
    <row r="1" spans="1:12" ht="15">
      <c r="A1" s="74" t="s">
        <v>678</v>
      </c>
      <c r="E1" s="96"/>
      <c r="F1" s="96"/>
      <c r="G1" s="96"/>
      <c r="H1" s="96"/>
      <c r="I1" s="96"/>
      <c r="J1" s="96"/>
      <c r="K1" s="96"/>
    </row>
    <row r="2" spans="1:12" ht="15">
      <c r="A2" s="92"/>
      <c r="B2" s="92"/>
      <c r="C2" s="96"/>
      <c r="D2" s="96"/>
      <c r="E2" s="96"/>
      <c r="F2" s="96"/>
      <c r="G2" s="96"/>
      <c r="H2" s="96"/>
      <c r="I2" s="96"/>
      <c r="J2" s="96"/>
      <c r="K2" s="96"/>
    </row>
    <row r="3" spans="1:12" ht="15">
      <c r="A3" s="91" t="s">
        <v>690</v>
      </c>
      <c r="B3" s="92" t="s">
        <v>691</v>
      </c>
      <c r="C3" s="96"/>
      <c r="D3" s="96"/>
      <c r="E3" s="96"/>
      <c r="F3" s="96"/>
      <c r="G3" s="96"/>
      <c r="H3" s="96"/>
      <c r="I3" s="517" t="s">
        <v>17</v>
      </c>
      <c r="J3" s="518"/>
      <c r="K3" s="518"/>
      <c r="L3" s="519"/>
    </row>
    <row r="4" spans="1:12" ht="15">
      <c r="A4" s="92"/>
      <c r="B4" s="92"/>
      <c r="C4" s="96"/>
      <c r="D4" s="96"/>
      <c r="E4" s="96"/>
      <c r="F4" s="96"/>
      <c r="G4" s="96"/>
      <c r="H4" s="96"/>
      <c r="I4" s="78"/>
      <c r="J4" s="84"/>
      <c r="K4" s="84"/>
      <c r="L4" s="85"/>
    </row>
    <row r="5" spans="1:12" ht="15">
      <c r="A5" s="91" t="s">
        <v>692</v>
      </c>
      <c r="B5" s="92" t="s">
        <v>693</v>
      </c>
      <c r="C5" s="96"/>
      <c r="D5" s="96"/>
      <c r="E5" s="96"/>
      <c r="F5" s="96"/>
      <c r="G5" s="96"/>
      <c r="I5" s="80"/>
      <c r="J5" s="8"/>
      <c r="K5" s="86" t="s">
        <v>19</v>
      </c>
      <c r="L5" s="87"/>
    </row>
    <row r="6" spans="1:12" ht="15">
      <c r="A6" s="92"/>
      <c r="B6" s="92"/>
      <c r="C6" s="96"/>
      <c r="D6" s="96"/>
      <c r="E6" s="96"/>
      <c r="F6" s="96"/>
      <c r="G6" s="96"/>
      <c r="I6" s="80"/>
      <c r="J6" s="32"/>
      <c r="K6" s="86" t="s">
        <v>21</v>
      </c>
      <c r="L6" s="87"/>
    </row>
    <row r="7" spans="1:12" ht="15.75">
      <c r="A7" s="814"/>
      <c r="B7" s="815"/>
      <c r="C7" s="815"/>
      <c r="D7" s="816"/>
      <c r="E7" s="113" t="s">
        <v>694</v>
      </c>
      <c r="F7" s="114" t="s">
        <v>695</v>
      </c>
      <c r="G7" s="96"/>
      <c r="I7" s="80"/>
      <c r="J7" s="33"/>
      <c r="K7" s="86" t="s">
        <v>23</v>
      </c>
      <c r="L7" s="87"/>
    </row>
    <row r="8" spans="1:12" ht="33.75" customHeight="1">
      <c r="A8" s="817" t="s">
        <v>696</v>
      </c>
      <c r="B8" s="818"/>
      <c r="C8" s="818"/>
      <c r="D8" s="819"/>
      <c r="E8" s="115" t="s">
        <v>697</v>
      </c>
      <c r="F8" s="116">
        <f>IF('2.1.c Insumos'!F71="","Preencher valor do CIT em Dados de Insumo",('2.1.c Insumos'!F71/('2.1.b Veículos'!D58*SUM('1.3 Frota Total'!C19:F25))))</f>
        <v>0</v>
      </c>
      <c r="G8" s="96"/>
      <c r="I8" s="81"/>
      <c r="J8" s="88"/>
      <c r="K8" s="88"/>
      <c r="L8" s="89"/>
    </row>
    <row r="9" spans="1:12" ht="36" customHeight="1">
      <c r="A9" s="817" t="s">
        <v>698</v>
      </c>
      <c r="B9" s="818"/>
      <c r="C9" s="818"/>
      <c r="D9" s="819"/>
      <c r="E9" s="117" t="s">
        <v>699</v>
      </c>
      <c r="F9" s="116">
        <f>IF('2.1.c Insumos'!F72="","Preencher valor do CIE em Dados de Insumo",(0.5*'2.1.c Insumos'!F72/('2.1.b Veículos'!D58*SUM('1.3 Frota Total'!C19:F25))))</f>
        <v>0</v>
      </c>
      <c r="G9" s="96"/>
    </row>
    <row r="10" spans="1:12" ht="51.75" customHeight="1">
      <c r="A10" s="817" t="s">
        <v>700</v>
      </c>
      <c r="B10" s="818"/>
      <c r="C10" s="818"/>
      <c r="D10" s="819"/>
      <c r="E10" s="117" t="s">
        <v>701</v>
      </c>
      <c r="F10" s="116">
        <f>IF('2.1.c Insumos'!F75="","Preencher valor do CIG em Dados de Insumo",(0.5*'2.1.c Insumos'!F75/('2.1.b Veículos'!D58*SUM('1.3 Frota Total'!C19:F25))))</f>
        <v>0</v>
      </c>
      <c r="G10" s="96"/>
    </row>
    <row r="11" spans="1:12" ht="15">
      <c r="A11" s="92"/>
      <c r="B11" s="92"/>
      <c r="C11" s="96"/>
      <c r="D11" s="96"/>
      <c r="E11" s="96"/>
      <c r="F11" s="96"/>
      <c r="G11" s="96"/>
      <c r="H11" s="96"/>
      <c r="I11" s="96"/>
      <c r="J11" s="96"/>
      <c r="K11" s="96"/>
    </row>
    <row r="12" spans="1:12" ht="15">
      <c r="A12" s="92"/>
      <c r="B12" s="92"/>
      <c r="C12" s="96"/>
      <c r="D12" s="96"/>
      <c r="E12" s="96"/>
      <c r="F12" s="96"/>
      <c r="G12" s="96"/>
      <c r="H12" s="96"/>
      <c r="I12" s="96"/>
      <c r="J12" s="96"/>
      <c r="K12" s="96"/>
    </row>
    <row r="13" spans="1:12" ht="15.75">
      <c r="A13" s="811"/>
      <c r="B13" s="812"/>
      <c r="C13" s="812"/>
      <c r="D13" s="813"/>
      <c r="E13" s="118" t="s">
        <v>694</v>
      </c>
      <c r="F13" s="119" t="s">
        <v>695</v>
      </c>
      <c r="G13" s="96"/>
    </row>
    <row r="14" spans="1:12" ht="30.75" customHeight="1">
      <c r="A14" s="695" t="s">
        <v>696</v>
      </c>
      <c r="B14" s="696"/>
      <c r="C14" s="696"/>
      <c r="D14" s="697"/>
      <c r="E14" s="120" t="s">
        <v>697</v>
      </c>
      <c r="F14" s="121">
        <v>0.17</v>
      </c>
      <c r="G14" s="99"/>
    </row>
    <row r="15" spans="1:12" ht="42" customHeight="1">
      <c r="A15" s="695" t="s">
        <v>698</v>
      </c>
      <c r="B15" s="696"/>
      <c r="C15" s="696"/>
      <c r="D15" s="697"/>
      <c r="E15" s="122" t="s">
        <v>699</v>
      </c>
      <c r="F15" s="121">
        <v>4.4999999999999998E-2</v>
      </c>
      <c r="G15" s="99"/>
    </row>
    <row r="16" spans="1:12" ht="57.75" customHeight="1">
      <c r="A16" s="695" t="s">
        <v>700</v>
      </c>
      <c r="B16" s="696"/>
      <c r="C16" s="696"/>
      <c r="D16" s="697"/>
      <c r="E16" s="122" t="s">
        <v>701</v>
      </c>
      <c r="F16" s="121">
        <v>1.37E-2</v>
      </c>
      <c r="G16" s="99"/>
    </row>
    <row r="17" spans="1:11" ht="15">
      <c r="A17" s="92"/>
      <c r="B17" s="92"/>
      <c r="C17" s="92"/>
      <c r="D17" s="92"/>
      <c r="E17" s="96"/>
      <c r="F17" s="96"/>
      <c r="G17" s="96"/>
    </row>
    <row r="18" spans="1:11" ht="15">
      <c r="A18" s="91" t="s">
        <v>702</v>
      </c>
      <c r="B18" s="92" t="s">
        <v>703</v>
      </c>
      <c r="C18" s="96"/>
      <c r="D18" s="96"/>
      <c r="E18" s="96"/>
      <c r="F18" s="96"/>
      <c r="G18" s="96"/>
    </row>
    <row r="19" spans="1:11" ht="15">
      <c r="A19" s="96"/>
      <c r="B19" s="96"/>
      <c r="C19" s="96"/>
      <c r="D19" s="96"/>
      <c r="E19" s="123"/>
      <c r="F19" s="96"/>
      <c r="G19" s="96"/>
      <c r="H19" s="96"/>
      <c r="I19" s="96"/>
      <c r="J19" s="96"/>
      <c r="K19" s="96"/>
    </row>
    <row r="20" spans="1:11" ht="15">
      <c r="A20" s="96"/>
      <c r="B20" s="96"/>
      <c r="C20" s="124" t="s">
        <v>704</v>
      </c>
      <c r="D20" s="125">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0</v>
      </c>
      <c r="E20" s="126"/>
      <c r="F20" s="100"/>
      <c r="G20" s="96"/>
      <c r="H20" s="96"/>
      <c r="I20" s="96"/>
      <c r="J20" s="96"/>
      <c r="K20" s="96"/>
    </row>
  </sheetData>
  <sheetProtection algorithmName="SHA-512" hashValue="o43NQORv+SjKrixyPn1QlVBy2DlEsfYf/fUqVxIl3CJ8KHGb4KEWhs3IkLiaSw4x7pTDR8XesfoFwfzcXkOUeg==" saltValue="Jwm1LNpbDrb6Ie70/zI7HQ==" spinCount="100000" sheet="1" objects="1" scenarios="1"/>
  <mergeCells count="9">
    <mergeCell ref="A13:D13"/>
    <mergeCell ref="A14:D14"/>
    <mergeCell ref="A15:D15"/>
    <mergeCell ref="A16:D16"/>
    <mergeCell ref="I3:L3"/>
    <mergeCell ref="A7:D7"/>
    <mergeCell ref="A8:D8"/>
    <mergeCell ref="A9:D9"/>
    <mergeCell ref="A10:D10"/>
  </mergeCells>
  <pageMargins left="0.511811024" right="0.511811024" top="0.78740157499999996" bottom="0.78740157499999996" header="0.31496062000000002" footer="0.31496062000000002"/>
  <pageSetup paperSize="9" scale="8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ilha26">
    <tabColor theme="6" tint="0.39994506668294322"/>
    <pageSetUpPr fitToPage="1"/>
  </sheetPr>
  <dimension ref="A1:J9"/>
  <sheetViews>
    <sheetView workbookViewId="0">
      <selection activeCell="G12" sqref="G12"/>
    </sheetView>
  </sheetViews>
  <sheetFormatPr defaultColWidth="11.42578125" defaultRowHeight="15"/>
  <cols>
    <col min="1" max="1" width="7" style="96" customWidth="1"/>
    <col min="2" max="2" width="2.7109375" style="96" customWidth="1"/>
    <col min="3" max="3" width="5.5703125" style="96" customWidth="1"/>
    <col min="4" max="4" width="22.140625" style="96" customWidth="1"/>
    <col min="5" max="5" width="24.5703125" style="96" customWidth="1"/>
    <col min="6" max="6" width="34.28515625" style="96" customWidth="1"/>
    <col min="7" max="256" width="11.42578125" style="96"/>
    <col min="257" max="257" width="7" style="96" customWidth="1"/>
    <col min="258" max="258" width="2.7109375" style="96" customWidth="1"/>
    <col min="259" max="259" width="5.5703125" style="96" customWidth="1"/>
    <col min="260" max="260" width="22.140625" style="96" customWidth="1"/>
    <col min="261" max="261" width="24.5703125" style="96" customWidth="1"/>
    <col min="262" max="262" width="34.28515625" style="96" customWidth="1"/>
    <col min="263" max="512" width="11.42578125" style="96"/>
    <col min="513" max="513" width="7" style="96" customWidth="1"/>
    <col min="514" max="514" width="2.7109375" style="96" customWidth="1"/>
    <col min="515" max="515" width="5.5703125" style="96" customWidth="1"/>
    <col min="516" max="516" width="22.140625" style="96" customWidth="1"/>
    <col min="517" max="517" width="24.5703125" style="96" customWidth="1"/>
    <col min="518" max="518" width="34.28515625" style="96" customWidth="1"/>
    <col min="519" max="768" width="11.42578125" style="96"/>
    <col min="769" max="769" width="7" style="96" customWidth="1"/>
    <col min="770" max="770" width="2.7109375" style="96" customWidth="1"/>
    <col min="771" max="771" width="5.5703125" style="96" customWidth="1"/>
    <col min="772" max="772" width="22.140625" style="96" customWidth="1"/>
    <col min="773" max="773" width="24.5703125" style="96" customWidth="1"/>
    <col min="774" max="774" width="34.28515625" style="96" customWidth="1"/>
    <col min="775" max="1024" width="11.42578125" style="96"/>
    <col min="1025" max="1025" width="7" style="96" customWidth="1"/>
    <col min="1026" max="1026" width="2.7109375" style="96" customWidth="1"/>
    <col min="1027" max="1027" width="5.5703125" style="96" customWidth="1"/>
    <col min="1028" max="1028" width="22.140625" style="96" customWidth="1"/>
    <col min="1029" max="1029" width="24.5703125" style="96" customWidth="1"/>
    <col min="1030" max="1030" width="34.28515625" style="96" customWidth="1"/>
    <col min="1031" max="1280" width="11.42578125" style="96"/>
    <col min="1281" max="1281" width="7" style="96" customWidth="1"/>
    <col min="1282" max="1282" width="2.7109375" style="96" customWidth="1"/>
    <col min="1283" max="1283" width="5.5703125" style="96" customWidth="1"/>
    <col min="1284" max="1284" width="22.140625" style="96" customWidth="1"/>
    <col min="1285" max="1285" width="24.5703125" style="96" customWidth="1"/>
    <col min="1286" max="1286" width="34.28515625" style="96" customWidth="1"/>
    <col min="1287" max="1536" width="11.42578125" style="96"/>
    <col min="1537" max="1537" width="7" style="96" customWidth="1"/>
    <col min="1538" max="1538" width="2.7109375" style="96" customWidth="1"/>
    <col min="1539" max="1539" width="5.5703125" style="96" customWidth="1"/>
    <col min="1540" max="1540" width="22.140625" style="96" customWidth="1"/>
    <col min="1541" max="1541" width="24.5703125" style="96" customWidth="1"/>
    <col min="1542" max="1542" width="34.28515625" style="96" customWidth="1"/>
    <col min="1543" max="1792" width="11.42578125" style="96"/>
    <col min="1793" max="1793" width="7" style="96" customWidth="1"/>
    <col min="1794" max="1794" width="2.7109375" style="96" customWidth="1"/>
    <col min="1795" max="1795" width="5.5703125" style="96" customWidth="1"/>
    <col min="1796" max="1796" width="22.140625" style="96" customWidth="1"/>
    <col min="1797" max="1797" width="24.5703125" style="96" customWidth="1"/>
    <col min="1798" max="1798" width="34.28515625" style="96" customWidth="1"/>
    <col min="1799" max="2048" width="11.42578125" style="96"/>
    <col min="2049" max="2049" width="7" style="96" customWidth="1"/>
    <col min="2050" max="2050" width="2.7109375" style="96" customWidth="1"/>
    <col min="2051" max="2051" width="5.5703125" style="96" customWidth="1"/>
    <col min="2052" max="2052" width="22.140625" style="96" customWidth="1"/>
    <col min="2053" max="2053" width="24.5703125" style="96" customWidth="1"/>
    <col min="2054" max="2054" width="34.28515625" style="96" customWidth="1"/>
    <col min="2055" max="2304" width="11.42578125" style="96"/>
    <col min="2305" max="2305" width="7" style="96" customWidth="1"/>
    <col min="2306" max="2306" width="2.7109375" style="96" customWidth="1"/>
    <col min="2307" max="2307" width="5.5703125" style="96" customWidth="1"/>
    <col min="2308" max="2308" width="22.140625" style="96" customWidth="1"/>
    <col min="2309" max="2309" width="24.5703125" style="96" customWidth="1"/>
    <col min="2310" max="2310" width="34.28515625" style="96" customWidth="1"/>
    <col min="2311" max="2560" width="11.42578125" style="96"/>
    <col min="2561" max="2561" width="7" style="96" customWidth="1"/>
    <col min="2562" max="2562" width="2.7109375" style="96" customWidth="1"/>
    <col min="2563" max="2563" width="5.5703125" style="96" customWidth="1"/>
    <col min="2564" max="2564" width="22.140625" style="96" customWidth="1"/>
    <col min="2565" max="2565" width="24.5703125" style="96" customWidth="1"/>
    <col min="2566" max="2566" width="34.28515625" style="96" customWidth="1"/>
    <col min="2567" max="2816" width="11.42578125" style="96"/>
    <col min="2817" max="2817" width="7" style="96" customWidth="1"/>
    <col min="2818" max="2818" width="2.7109375" style="96" customWidth="1"/>
    <col min="2819" max="2819" width="5.5703125" style="96" customWidth="1"/>
    <col min="2820" max="2820" width="22.140625" style="96" customWidth="1"/>
    <col min="2821" max="2821" width="24.5703125" style="96" customWidth="1"/>
    <col min="2822" max="2822" width="34.28515625" style="96" customWidth="1"/>
    <col min="2823" max="3072" width="11.42578125" style="96"/>
    <col min="3073" max="3073" width="7" style="96" customWidth="1"/>
    <col min="3074" max="3074" width="2.7109375" style="96" customWidth="1"/>
    <col min="3075" max="3075" width="5.5703125" style="96" customWidth="1"/>
    <col min="3076" max="3076" width="22.140625" style="96" customWidth="1"/>
    <col min="3077" max="3077" width="24.5703125" style="96" customWidth="1"/>
    <col min="3078" max="3078" width="34.28515625" style="96" customWidth="1"/>
    <col min="3079" max="3328" width="11.42578125" style="96"/>
    <col min="3329" max="3329" width="7" style="96" customWidth="1"/>
    <col min="3330" max="3330" width="2.7109375" style="96" customWidth="1"/>
    <col min="3331" max="3331" width="5.5703125" style="96" customWidth="1"/>
    <col min="3332" max="3332" width="22.140625" style="96" customWidth="1"/>
    <col min="3333" max="3333" width="24.5703125" style="96" customWidth="1"/>
    <col min="3334" max="3334" width="34.28515625" style="96" customWidth="1"/>
    <col min="3335" max="3584" width="11.42578125" style="96"/>
    <col min="3585" max="3585" width="7" style="96" customWidth="1"/>
    <col min="3586" max="3586" width="2.7109375" style="96" customWidth="1"/>
    <col min="3587" max="3587" width="5.5703125" style="96" customWidth="1"/>
    <col min="3588" max="3588" width="22.140625" style="96" customWidth="1"/>
    <col min="3589" max="3589" width="24.5703125" style="96" customWidth="1"/>
    <col min="3590" max="3590" width="34.28515625" style="96" customWidth="1"/>
    <col min="3591" max="3840" width="11.42578125" style="96"/>
    <col min="3841" max="3841" width="7" style="96" customWidth="1"/>
    <col min="3842" max="3842" width="2.7109375" style="96" customWidth="1"/>
    <col min="3843" max="3843" width="5.5703125" style="96" customWidth="1"/>
    <col min="3844" max="3844" width="22.140625" style="96" customWidth="1"/>
    <col min="3845" max="3845" width="24.5703125" style="96" customWidth="1"/>
    <col min="3846" max="3846" width="34.28515625" style="96" customWidth="1"/>
    <col min="3847" max="4096" width="11.42578125" style="96"/>
    <col min="4097" max="4097" width="7" style="96" customWidth="1"/>
    <col min="4098" max="4098" width="2.7109375" style="96" customWidth="1"/>
    <col min="4099" max="4099" width="5.5703125" style="96" customWidth="1"/>
    <col min="4100" max="4100" width="22.140625" style="96" customWidth="1"/>
    <col min="4101" max="4101" width="24.5703125" style="96" customWidth="1"/>
    <col min="4102" max="4102" width="34.28515625" style="96" customWidth="1"/>
    <col min="4103" max="4352" width="11.42578125" style="96"/>
    <col min="4353" max="4353" width="7" style="96" customWidth="1"/>
    <col min="4354" max="4354" width="2.7109375" style="96" customWidth="1"/>
    <col min="4355" max="4355" width="5.5703125" style="96" customWidth="1"/>
    <col min="4356" max="4356" width="22.140625" style="96" customWidth="1"/>
    <col min="4357" max="4357" width="24.5703125" style="96" customWidth="1"/>
    <col min="4358" max="4358" width="34.28515625" style="96" customWidth="1"/>
    <col min="4359" max="4608" width="11.42578125" style="96"/>
    <col min="4609" max="4609" width="7" style="96" customWidth="1"/>
    <col min="4610" max="4610" width="2.7109375" style="96" customWidth="1"/>
    <col min="4611" max="4611" width="5.5703125" style="96" customWidth="1"/>
    <col min="4612" max="4612" width="22.140625" style="96" customWidth="1"/>
    <col min="4613" max="4613" width="24.5703125" style="96" customWidth="1"/>
    <col min="4614" max="4614" width="34.28515625" style="96" customWidth="1"/>
    <col min="4615" max="4864" width="11.42578125" style="96"/>
    <col min="4865" max="4865" width="7" style="96" customWidth="1"/>
    <col min="4866" max="4866" width="2.7109375" style="96" customWidth="1"/>
    <col min="4867" max="4867" width="5.5703125" style="96" customWidth="1"/>
    <col min="4868" max="4868" width="22.140625" style="96" customWidth="1"/>
    <col min="4869" max="4869" width="24.5703125" style="96" customWidth="1"/>
    <col min="4870" max="4870" width="34.28515625" style="96" customWidth="1"/>
    <col min="4871" max="5120" width="11.42578125" style="96"/>
    <col min="5121" max="5121" width="7" style="96" customWidth="1"/>
    <col min="5122" max="5122" width="2.7109375" style="96" customWidth="1"/>
    <col min="5123" max="5123" width="5.5703125" style="96" customWidth="1"/>
    <col min="5124" max="5124" width="22.140625" style="96" customWidth="1"/>
    <col min="5125" max="5125" width="24.5703125" style="96" customWidth="1"/>
    <col min="5126" max="5126" width="34.28515625" style="96" customWidth="1"/>
    <col min="5127" max="5376" width="11.42578125" style="96"/>
    <col min="5377" max="5377" width="7" style="96" customWidth="1"/>
    <col min="5378" max="5378" width="2.7109375" style="96" customWidth="1"/>
    <col min="5379" max="5379" width="5.5703125" style="96" customWidth="1"/>
    <col min="5380" max="5380" width="22.140625" style="96" customWidth="1"/>
    <col min="5381" max="5381" width="24.5703125" style="96" customWidth="1"/>
    <col min="5382" max="5382" width="34.28515625" style="96" customWidth="1"/>
    <col min="5383" max="5632" width="11.42578125" style="96"/>
    <col min="5633" max="5633" width="7" style="96" customWidth="1"/>
    <col min="5634" max="5634" width="2.7109375" style="96" customWidth="1"/>
    <col min="5635" max="5635" width="5.5703125" style="96" customWidth="1"/>
    <col min="5636" max="5636" width="22.140625" style="96" customWidth="1"/>
    <col min="5637" max="5637" width="24.5703125" style="96" customWidth="1"/>
    <col min="5638" max="5638" width="34.28515625" style="96" customWidth="1"/>
    <col min="5639" max="5888" width="11.42578125" style="96"/>
    <col min="5889" max="5889" width="7" style="96" customWidth="1"/>
    <col min="5890" max="5890" width="2.7109375" style="96" customWidth="1"/>
    <col min="5891" max="5891" width="5.5703125" style="96" customWidth="1"/>
    <col min="5892" max="5892" width="22.140625" style="96" customWidth="1"/>
    <col min="5893" max="5893" width="24.5703125" style="96" customWidth="1"/>
    <col min="5894" max="5894" width="34.28515625" style="96" customWidth="1"/>
    <col min="5895" max="6144" width="11.42578125" style="96"/>
    <col min="6145" max="6145" width="7" style="96" customWidth="1"/>
    <col min="6146" max="6146" width="2.7109375" style="96" customWidth="1"/>
    <col min="6147" max="6147" width="5.5703125" style="96" customWidth="1"/>
    <col min="6148" max="6148" width="22.140625" style="96" customWidth="1"/>
    <col min="6149" max="6149" width="24.5703125" style="96" customWidth="1"/>
    <col min="6150" max="6150" width="34.28515625" style="96" customWidth="1"/>
    <col min="6151" max="6400" width="11.42578125" style="96"/>
    <col min="6401" max="6401" width="7" style="96" customWidth="1"/>
    <col min="6402" max="6402" width="2.7109375" style="96" customWidth="1"/>
    <col min="6403" max="6403" width="5.5703125" style="96" customWidth="1"/>
    <col min="6404" max="6404" width="22.140625" style="96" customWidth="1"/>
    <col min="6405" max="6405" width="24.5703125" style="96" customWidth="1"/>
    <col min="6406" max="6406" width="34.28515625" style="96" customWidth="1"/>
    <col min="6407" max="6656" width="11.42578125" style="96"/>
    <col min="6657" max="6657" width="7" style="96" customWidth="1"/>
    <col min="6658" max="6658" width="2.7109375" style="96" customWidth="1"/>
    <col min="6659" max="6659" width="5.5703125" style="96" customWidth="1"/>
    <col min="6660" max="6660" width="22.140625" style="96" customWidth="1"/>
    <col min="6661" max="6661" width="24.5703125" style="96" customWidth="1"/>
    <col min="6662" max="6662" width="34.28515625" style="96" customWidth="1"/>
    <col min="6663" max="6912" width="11.42578125" style="96"/>
    <col min="6913" max="6913" width="7" style="96" customWidth="1"/>
    <col min="6914" max="6914" width="2.7109375" style="96" customWidth="1"/>
    <col min="6915" max="6915" width="5.5703125" style="96" customWidth="1"/>
    <col min="6916" max="6916" width="22.140625" style="96" customWidth="1"/>
    <col min="6917" max="6917" width="24.5703125" style="96" customWidth="1"/>
    <col min="6918" max="6918" width="34.28515625" style="96" customWidth="1"/>
    <col min="6919" max="7168" width="11.42578125" style="96"/>
    <col min="7169" max="7169" width="7" style="96" customWidth="1"/>
    <col min="7170" max="7170" width="2.7109375" style="96" customWidth="1"/>
    <col min="7171" max="7171" width="5.5703125" style="96" customWidth="1"/>
    <col min="7172" max="7172" width="22.140625" style="96" customWidth="1"/>
    <col min="7173" max="7173" width="24.5703125" style="96" customWidth="1"/>
    <col min="7174" max="7174" width="34.28515625" style="96" customWidth="1"/>
    <col min="7175" max="7424" width="11.42578125" style="96"/>
    <col min="7425" max="7425" width="7" style="96" customWidth="1"/>
    <col min="7426" max="7426" width="2.7109375" style="96" customWidth="1"/>
    <col min="7427" max="7427" width="5.5703125" style="96" customWidth="1"/>
    <col min="7428" max="7428" width="22.140625" style="96" customWidth="1"/>
    <col min="7429" max="7429" width="24.5703125" style="96" customWidth="1"/>
    <col min="7430" max="7430" width="34.28515625" style="96" customWidth="1"/>
    <col min="7431" max="7680" width="11.42578125" style="96"/>
    <col min="7681" max="7681" width="7" style="96" customWidth="1"/>
    <col min="7682" max="7682" width="2.7109375" style="96" customWidth="1"/>
    <col min="7683" max="7683" width="5.5703125" style="96" customWidth="1"/>
    <col min="7684" max="7684" width="22.140625" style="96" customWidth="1"/>
    <col min="7685" max="7685" width="24.5703125" style="96" customWidth="1"/>
    <col min="7686" max="7686" width="34.28515625" style="96" customWidth="1"/>
    <col min="7687" max="7936" width="11.42578125" style="96"/>
    <col min="7937" max="7937" width="7" style="96" customWidth="1"/>
    <col min="7938" max="7938" width="2.7109375" style="96" customWidth="1"/>
    <col min="7939" max="7939" width="5.5703125" style="96" customWidth="1"/>
    <col min="7940" max="7940" width="22.140625" style="96" customWidth="1"/>
    <col min="7941" max="7941" width="24.5703125" style="96" customWidth="1"/>
    <col min="7942" max="7942" width="34.28515625" style="96" customWidth="1"/>
    <col min="7943" max="8192" width="11.42578125" style="96"/>
    <col min="8193" max="8193" width="7" style="96" customWidth="1"/>
    <col min="8194" max="8194" width="2.7109375" style="96" customWidth="1"/>
    <col min="8195" max="8195" width="5.5703125" style="96" customWidth="1"/>
    <col min="8196" max="8196" width="22.140625" style="96" customWidth="1"/>
    <col min="8197" max="8197" width="24.5703125" style="96" customWidth="1"/>
    <col min="8198" max="8198" width="34.28515625" style="96" customWidth="1"/>
    <col min="8199" max="8448" width="11.42578125" style="96"/>
    <col min="8449" max="8449" width="7" style="96" customWidth="1"/>
    <col min="8450" max="8450" width="2.7109375" style="96" customWidth="1"/>
    <col min="8451" max="8451" width="5.5703125" style="96" customWidth="1"/>
    <col min="8452" max="8452" width="22.140625" style="96" customWidth="1"/>
    <col min="8453" max="8453" width="24.5703125" style="96" customWidth="1"/>
    <col min="8454" max="8454" width="34.28515625" style="96" customWidth="1"/>
    <col min="8455" max="8704" width="11.42578125" style="96"/>
    <col min="8705" max="8705" width="7" style="96" customWidth="1"/>
    <col min="8706" max="8706" width="2.7109375" style="96" customWidth="1"/>
    <col min="8707" max="8707" width="5.5703125" style="96" customWidth="1"/>
    <col min="8708" max="8708" width="22.140625" style="96" customWidth="1"/>
    <col min="8709" max="8709" width="24.5703125" style="96" customWidth="1"/>
    <col min="8710" max="8710" width="34.28515625" style="96" customWidth="1"/>
    <col min="8711" max="8960" width="11.42578125" style="96"/>
    <col min="8961" max="8961" width="7" style="96" customWidth="1"/>
    <col min="8962" max="8962" width="2.7109375" style="96" customWidth="1"/>
    <col min="8963" max="8963" width="5.5703125" style="96" customWidth="1"/>
    <col min="8964" max="8964" width="22.140625" style="96" customWidth="1"/>
    <col min="8965" max="8965" width="24.5703125" style="96" customWidth="1"/>
    <col min="8966" max="8966" width="34.28515625" style="96" customWidth="1"/>
    <col min="8967" max="9216" width="11.42578125" style="96"/>
    <col min="9217" max="9217" width="7" style="96" customWidth="1"/>
    <col min="9218" max="9218" width="2.7109375" style="96" customWidth="1"/>
    <col min="9219" max="9219" width="5.5703125" style="96" customWidth="1"/>
    <col min="9220" max="9220" width="22.140625" style="96" customWidth="1"/>
    <col min="9221" max="9221" width="24.5703125" style="96" customWidth="1"/>
    <col min="9222" max="9222" width="34.28515625" style="96" customWidth="1"/>
    <col min="9223" max="9472" width="11.42578125" style="96"/>
    <col min="9473" max="9473" width="7" style="96" customWidth="1"/>
    <col min="9474" max="9474" width="2.7109375" style="96" customWidth="1"/>
    <col min="9475" max="9475" width="5.5703125" style="96" customWidth="1"/>
    <col min="9476" max="9476" width="22.140625" style="96" customWidth="1"/>
    <col min="9477" max="9477" width="24.5703125" style="96" customWidth="1"/>
    <col min="9478" max="9478" width="34.28515625" style="96" customWidth="1"/>
    <col min="9479" max="9728" width="11.42578125" style="96"/>
    <col min="9729" max="9729" width="7" style="96" customWidth="1"/>
    <col min="9730" max="9730" width="2.7109375" style="96" customWidth="1"/>
    <col min="9731" max="9731" width="5.5703125" style="96" customWidth="1"/>
    <col min="9732" max="9732" width="22.140625" style="96" customWidth="1"/>
    <col min="9733" max="9733" width="24.5703125" style="96" customWidth="1"/>
    <col min="9734" max="9734" width="34.28515625" style="96" customWidth="1"/>
    <col min="9735" max="9984" width="11.42578125" style="96"/>
    <col min="9985" max="9985" width="7" style="96" customWidth="1"/>
    <col min="9986" max="9986" width="2.7109375" style="96" customWidth="1"/>
    <col min="9987" max="9987" width="5.5703125" style="96" customWidth="1"/>
    <col min="9988" max="9988" width="22.140625" style="96" customWidth="1"/>
    <col min="9989" max="9989" width="24.5703125" style="96" customWidth="1"/>
    <col min="9990" max="9990" width="34.28515625" style="96" customWidth="1"/>
    <col min="9991" max="10240" width="11.42578125" style="96"/>
    <col min="10241" max="10241" width="7" style="96" customWidth="1"/>
    <col min="10242" max="10242" width="2.7109375" style="96" customWidth="1"/>
    <col min="10243" max="10243" width="5.5703125" style="96" customWidth="1"/>
    <col min="10244" max="10244" width="22.140625" style="96" customWidth="1"/>
    <col min="10245" max="10245" width="24.5703125" style="96" customWidth="1"/>
    <col min="10246" max="10246" width="34.28515625" style="96" customWidth="1"/>
    <col min="10247" max="10496" width="11.42578125" style="96"/>
    <col min="10497" max="10497" width="7" style="96" customWidth="1"/>
    <col min="10498" max="10498" width="2.7109375" style="96" customWidth="1"/>
    <col min="10499" max="10499" width="5.5703125" style="96" customWidth="1"/>
    <col min="10500" max="10500" width="22.140625" style="96" customWidth="1"/>
    <col min="10501" max="10501" width="24.5703125" style="96" customWidth="1"/>
    <col min="10502" max="10502" width="34.28515625" style="96" customWidth="1"/>
    <col min="10503" max="10752" width="11.42578125" style="96"/>
    <col min="10753" max="10753" width="7" style="96" customWidth="1"/>
    <col min="10754" max="10754" width="2.7109375" style="96" customWidth="1"/>
    <col min="10755" max="10755" width="5.5703125" style="96" customWidth="1"/>
    <col min="10756" max="10756" width="22.140625" style="96" customWidth="1"/>
    <col min="10757" max="10757" width="24.5703125" style="96" customWidth="1"/>
    <col min="10758" max="10758" width="34.28515625" style="96" customWidth="1"/>
    <col min="10759" max="11008" width="11.42578125" style="96"/>
    <col min="11009" max="11009" width="7" style="96" customWidth="1"/>
    <col min="11010" max="11010" width="2.7109375" style="96" customWidth="1"/>
    <col min="11011" max="11011" width="5.5703125" style="96" customWidth="1"/>
    <col min="11012" max="11012" width="22.140625" style="96" customWidth="1"/>
    <col min="11013" max="11013" width="24.5703125" style="96" customWidth="1"/>
    <col min="11014" max="11014" width="34.28515625" style="96" customWidth="1"/>
    <col min="11015" max="11264" width="11.42578125" style="96"/>
    <col min="11265" max="11265" width="7" style="96" customWidth="1"/>
    <col min="11266" max="11266" width="2.7109375" style="96" customWidth="1"/>
    <col min="11267" max="11267" width="5.5703125" style="96" customWidth="1"/>
    <col min="11268" max="11268" width="22.140625" style="96" customWidth="1"/>
    <col min="11269" max="11269" width="24.5703125" style="96" customWidth="1"/>
    <col min="11270" max="11270" width="34.28515625" style="96" customWidth="1"/>
    <col min="11271" max="11520" width="11.42578125" style="96"/>
    <col min="11521" max="11521" width="7" style="96" customWidth="1"/>
    <col min="11522" max="11522" width="2.7109375" style="96" customWidth="1"/>
    <col min="11523" max="11523" width="5.5703125" style="96" customWidth="1"/>
    <col min="11524" max="11524" width="22.140625" style="96" customWidth="1"/>
    <col min="11525" max="11525" width="24.5703125" style="96" customWidth="1"/>
    <col min="11526" max="11526" width="34.28515625" style="96" customWidth="1"/>
    <col min="11527" max="11776" width="11.42578125" style="96"/>
    <col min="11777" max="11777" width="7" style="96" customWidth="1"/>
    <col min="11778" max="11778" width="2.7109375" style="96" customWidth="1"/>
    <col min="11779" max="11779" width="5.5703125" style="96" customWidth="1"/>
    <col min="11780" max="11780" width="22.140625" style="96" customWidth="1"/>
    <col min="11781" max="11781" width="24.5703125" style="96" customWidth="1"/>
    <col min="11782" max="11782" width="34.28515625" style="96" customWidth="1"/>
    <col min="11783" max="12032" width="11.42578125" style="96"/>
    <col min="12033" max="12033" width="7" style="96" customWidth="1"/>
    <col min="12034" max="12034" width="2.7109375" style="96" customWidth="1"/>
    <col min="12035" max="12035" width="5.5703125" style="96" customWidth="1"/>
    <col min="12036" max="12036" width="22.140625" style="96" customWidth="1"/>
    <col min="12037" max="12037" width="24.5703125" style="96" customWidth="1"/>
    <col min="12038" max="12038" width="34.28515625" style="96" customWidth="1"/>
    <col min="12039" max="12288" width="11.42578125" style="96"/>
    <col min="12289" max="12289" width="7" style="96" customWidth="1"/>
    <col min="12290" max="12290" width="2.7109375" style="96" customWidth="1"/>
    <col min="12291" max="12291" width="5.5703125" style="96" customWidth="1"/>
    <col min="12292" max="12292" width="22.140625" style="96" customWidth="1"/>
    <col min="12293" max="12293" width="24.5703125" style="96" customWidth="1"/>
    <col min="12294" max="12294" width="34.28515625" style="96" customWidth="1"/>
    <col min="12295" max="12544" width="11.42578125" style="96"/>
    <col min="12545" max="12545" width="7" style="96" customWidth="1"/>
    <col min="12546" max="12546" width="2.7109375" style="96" customWidth="1"/>
    <col min="12547" max="12547" width="5.5703125" style="96" customWidth="1"/>
    <col min="12548" max="12548" width="22.140625" style="96" customWidth="1"/>
    <col min="12549" max="12549" width="24.5703125" style="96" customWidth="1"/>
    <col min="12550" max="12550" width="34.28515625" style="96" customWidth="1"/>
    <col min="12551" max="12800" width="11.42578125" style="96"/>
    <col min="12801" max="12801" width="7" style="96" customWidth="1"/>
    <col min="12802" max="12802" width="2.7109375" style="96" customWidth="1"/>
    <col min="12803" max="12803" width="5.5703125" style="96" customWidth="1"/>
    <col min="12804" max="12804" width="22.140625" style="96" customWidth="1"/>
    <col min="12805" max="12805" width="24.5703125" style="96" customWidth="1"/>
    <col min="12806" max="12806" width="34.28515625" style="96" customWidth="1"/>
    <col min="12807" max="13056" width="11.42578125" style="96"/>
    <col min="13057" max="13057" width="7" style="96" customWidth="1"/>
    <col min="13058" max="13058" width="2.7109375" style="96" customWidth="1"/>
    <col min="13059" max="13059" width="5.5703125" style="96" customWidth="1"/>
    <col min="13060" max="13060" width="22.140625" style="96" customWidth="1"/>
    <col min="13061" max="13061" width="24.5703125" style="96" customWidth="1"/>
    <col min="13062" max="13062" width="34.28515625" style="96" customWidth="1"/>
    <col min="13063" max="13312" width="11.42578125" style="96"/>
    <col min="13313" max="13313" width="7" style="96" customWidth="1"/>
    <col min="13314" max="13314" width="2.7109375" style="96" customWidth="1"/>
    <col min="13315" max="13315" width="5.5703125" style="96" customWidth="1"/>
    <col min="13316" max="13316" width="22.140625" style="96" customWidth="1"/>
    <col min="13317" max="13317" width="24.5703125" style="96" customWidth="1"/>
    <col min="13318" max="13318" width="34.28515625" style="96" customWidth="1"/>
    <col min="13319" max="13568" width="11.42578125" style="96"/>
    <col min="13569" max="13569" width="7" style="96" customWidth="1"/>
    <col min="13570" max="13570" width="2.7109375" style="96" customWidth="1"/>
    <col min="13571" max="13571" width="5.5703125" style="96" customWidth="1"/>
    <col min="13572" max="13572" width="22.140625" style="96" customWidth="1"/>
    <col min="13573" max="13573" width="24.5703125" style="96" customWidth="1"/>
    <col min="13574" max="13574" width="34.28515625" style="96" customWidth="1"/>
    <col min="13575" max="13824" width="11.42578125" style="96"/>
    <col min="13825" max="13825" width="7" style="96" customWidth="1"/>
    <col min="13826" max="13826" width="2.7109375" style="96" customWidth="1"/>
    <col min="13827" max="13827" width="5.5703125" style="96" customWidth="1"/>
    <col min="13828" max="13828" width="22.140625" style="96" customWidth="1"/>
    <col min="13829" max="13829" width="24.5703125" style="96" customWidth="1"/>
    <col min="13830" max="13830" width="34.28515625" style="96" customWidth="1"/>
    <col min="13831" max="14080" width="11.42578125" style="96"/>
    <col min="14081" max="14081" width="7" style="96" customWidth="1"/>
    <col min="14082" max="14082" width="2.7109375" style="96" customWidth="1"/>
    <col min="14083" max="14083" width="5.5703125" style="96" customWidth="1"/>
    <col min="14084" max="14084" width="22.140625" style="96" customWidth="1"/>
    <col min="14085" max="14085" width="24.5703125" style="96" customWidth="1"/>
    <col min="14086" max="14086" width="34.28515625" style="96" customWidth="1"/>
    <col min="14087" max="14336" width="11.42578125" style="96"/>
    <col min="14337" max="14337" width="7" style="96" customWidth="1"/>
    <col min="14338" max="14338" width="2.7109375" style="96" customWidth="1"/>
    <col min="14339" max="14339" width="5.5703125" style="96" customWidth="1"/>
    <col min="14340" max="14340" width="22.140625" style="96" customWidth="1"/>
    <col min="14341" max="14341" width="24.5703125" style="96" customWidth="1"/>
    <col min="14342" max="14342" width="34.28515625" style="96" customWidth="1"/>
    <col min="14343" max="14592" width="11.42578125" style="96"/>
    <col min="14593" max="14593" width="7" style="96" customWidth="1"/>
    <col min="14594" max="14594" width="2.7109375" style="96" customWidth="1"/>
    <col min="14595" max="14595" width="5.5703125" style="96" customWidth="1"/>
    <col min="14596" max="14596" width="22.140625" style="96" customWidth="1"/>
    <col min="14597" max="14597" width="24.5703125" style="96" customWidth="1"/>
    <col min="14598" max="14598" width="34.28515625" style="96" customWidth="1"/>
    <col min="14599" max="14848" width="11.42578125" style="96"/>
    <col min="14849" max="14849" width="7" style="96" customWidth="1"/>
    <col min="14850" max="14850" width="2.7109375" style="96" customWidth="1"/>
    <col min="14851" max="14851" width="5.5703125" style="96" customWidth="1"/>
    <col min="14852" max="14852" width="22.140625" style="96" customWidth="1"/>
    <col min="14853" max="14853" width="24.5703125" style="96" customWidth="1"/>
    <col min="14854" max="14854" width="34.28515625" style="96" customWidth="1"/>
    <col min="14855" max="15104" width="11.42578125" style="96"/>
    <col min="15105" max="15105" width="7" style="96" customWidth="1"/>
    <col min="15106" max="15106" width="2.7109375" style="96" customWidth="1"/>
    <col min="15107" max="15107" width="5.5703125" style="96" customWidth="1"/>
    <col min="15108" max="15108" width="22.140625" style="96" customWidth="1"/>
    <col min="15109" max="15109" width="24.5703125" style="96" customWidth="1"/>
    <col min="15110" max="15110" width="34.28515625" style="96" customWidth="1"/>
    <col min="15111" max="15360" width="11.42578125" style="96"/>
    <col min="15361" max="15361" width="7" style="96" customWidth="1"/>
    <col min="15362" max="15362" width="2.7109375" style="96" customWidth="1"/>
    <col min="15363" max="15363" width="5.5703125" style="96" customWidth="1"/>
    <col min="15364" max="15364" width="22.140625" style="96" customWidth="1"/>
    <col min="15365" max="15365" width="24.5703125" style="96" customWidth="1"/>
    <col min="15366" max="15366" width="34.28515625" style="96" customWidth="1"/>
    <col min="15367" max="15616" width="11.42578125" style="96"/>
    <col min="15617" max="15617" width="7" style="96" customWidth="1"/>
    <col min="15618" max="15618" width="2.7109375" style="96" customWidth="1"/>
    <col min="15619" max="15619" width="5.5703125" style="96" customWidth="1"/>
    <col min="15620" max="15620" width="22.140625" style="96" customWidth="1"/>
    <col min="15621" max="15621" width="24.5703125" style="96" customWidth="1"/>
    <col min="15622" max="15622" width="34.28515625" style="96" customWidth="1"/>
    <col min="15623" max="15872" width="11.42578125" style="96"/>
    <col min="15873" max="15873" width="7" style="96" customWidth="1"/>
    <col min="15874" max="15874" width="2.7109375" style="96" customWidth="1"/>
    <col min="15875" max="15875" width="5.5703125" style="96" customWidth="1"/>
    <col min="15876" max="15876" width="22.140625" style="96" customWidth="1"/>
    <col min="15877" max="15877" width="24.5703125" style="96" customWidth="1"/>
    <col min="15878" max="15878" width="34.28515625" style="96" customWidth="1"/>
    <col min="15879" max="16128" width="11.42578125" style="96"/>
    <col min="16129" max="16129" width="7" style="96" customWidth="1"/>
    <col min="16130" max="16130" width="2.7109375" style="96" customWidth="1"/>
    <col min="16131" max="16131" width="5.5703125" style="96" customWidth="1"/>
    <col min="16132" max="16132" width="22.140625" style="96" customWidth="1"/>
    <col min="16133" max="16133" width="24.5703125" style="96" customWidth="1"/>
    <col min="16134" max="16134" width="34.28515625" style="96" customWidth="1"/>
    <col min="16135" max="16384" width="11.42578125" style="96"/>
  </cols>
  <sheetData>
    <row r="1" spans="1:10">
      <c r="A1" s="74" t="s">
        <v>678</v>
      </c>
      <c r="B1" s="1"/>
    </row>
    <row r="2" spans="1:10">
      <c r="A2" s="92"/>
      <c r="B2" s="92"/>
    </row>
    <row r="3" spans="1:10">
      <c r="A3" s="91" t="s">
        <v>705</v>
      </c>
      <c r="B3" s="92" t="s">
        <v>706</v>
      </c>
      <c r="G3" s="517" t="s">
        <v>17</v>
      </c>
      <c r="H3" s="518"/>
      <c r="I3" s="518"/>
      <c r="J3" s="519"/>
    </row>
    <row r="4" spans="1:10">
      <c r="G4" s="78"/>
      <c r="H4" s="84"/>
      <c r="I4" s="84"/>
      <c r="J4" s="85"/>
    </row>
    <row r="5" spans="1:10">
      <c r="A5" s="91" t="s">
        <v>707</v>
      </c>
      <c r="B5" s="92" t="s">
        <v>708</v>
      </c>
      <c r="G5" s="80"/>
      <c r="H5" s="8"/>
      <c r="I5" s="86" t="s">
        <v>19</v>
      </c>
      <c r="J5" s="87"/>
    </row>
    <row r="6" spans="1:10">
      <c r="E6" s="100"/>
      <c r="G6" s="80"/>
      <c r="H6" s="32"/>
      <c r="I6" s="86" t="s">
        <v>21</v>
      </c>
      <c r="J6" s="87"/>
    </row>
    <row r="7" spans="1:10">
      <c r="C7" s="109" t="s">
        <v>709</v>
      </c>
      <c r="D7" s="110">
        <f>IF('2.1.c Insumos'!F78="","Preencher valor do CEB em Dados de Insumo",(0.5*'2.1.c Insumos'!F78/('2.1.b Veículos'!D58*SUM('1.3 Frota Total'!C19:F25))))</f>
        <v>0</v>
      </c>
      <c r="E7" s="100"/>
      <c r="G7" s="80"/>
      <c r="H7" s="33"/>
      <c r="I7" s="86" t="s">
        <v>23</v>
      </c>
      <c r="J7" s="87"/>
    </row>
    <row r="8" spans="1:10">
      <c r="G8" s="81"/>
      <c r="H8" s="88"/>
      <c r="I8" s="88"/>
      <c r="J8" s="89"/>
    </row>
    <row r="9" spans="1:10">
      <c r="C9" s="111" t="s">
        <v>709</v>
      </c>
      <c r="D9" s="112">
        <v>0.02</v>
      </c>
      <c r="E9" s="99"/>
    </row>
  </sheetData>
  <sheetProtection algorithmName="SHA-512" hashValue="RbqqBI9Ajt1bweDTDRoQXR7NCgf2za4EG4jYZaR+bdG63J3srMRK486uopYt84yRzNMsJxLD90MNl7kVswGjeQ==" saltValue="4xjU/v0+mRKVj+vw5564KQ==" spinCount="100000" sheet="1" objects="1" scenarios="1"/>
  <mergeCells count="1">
    <mergeCell ref="G3:J3"/>
  </mergeCells>
  <pageMargins left="0.78740157499999996" right="0.78740157499999996" top="0.984251969" bottom="0.984251969" header="0.49212598499999999" footer="0.49212598499999999"/>
  <pageSetup paperSize="9" scale="84"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ilha27">
    <tabColor theme="6" tint="0.39994506668294322"/>
    <pageSetUpPr fitToPage="1"/>
  </sheetPr>
  <dimension ref="A1:J8"/>
  <sheetViews>
    <sheetView workbookViewId="0">
      <selection activeCell="G12" sqref="G12"/>
    </sheetView>
  </sheetViews>
  <sheetFormatPr defaultColWidth="11.42578125" defaultRowHeight="15"/>
  <cols>
    <col min="1" max="1" width="7" style="96" customWidth="1"/>
    <col min="2" max="2" width="2.7109375" style="96" customWidth="1"/>
    <col min="3" max="3" width="5.5703125" style="96" customWidth="1"/>
    <col min="4" max="4" width="22.140625" style="96" customWidth="1"/>
    <col min="5" max="5" width="24.5703125" style="96" customWidth="1"/>
    <col min="6" max="6" width="8.28515625" style="96" customWidth="1"/>
    <col min="7" max="7" width="1.42578125" style="96" customWidth="1"/>
    <col min="8" max="8" width="8.140625" style="96" customWidth="1"/>
    <col min="9" max="9" width="38.7109375" style="96" customWidth="1"/>
    <col min="10" max="10" width="1.140625" style="96" customWidth="1"/>
    <col min="11" max="256" width="11.42578125" style="96"/>
    <col min="257" max="257" width="7" style="96" customWidth="1"/>
    <col min="258" max="258" width="2.7109375" style="96" customWidth="1"/>
    <col min="259" max="259" width="5.5703125" style="96" customWidth="1"/>
    <col min="260" max="260" width="22.140625" style="96" customWidth="1"/>
    <col min="261" max="261" width="24.5703125" style="96" customWidth="1"/>
    <col min="262" max="262" width="8.28515625" style="96" customWidth="1"/>
    <col min="263" max="263" width="1.42578125" style="96" customWidth="1"/>
    <col min="264" max="264" width="8.140625" style="96" customWidth="1"/>
    <col min="265" max="265" width="38.7109375" style="96" customWidth="1"/>
    <col min="266" max="266" width="1.140625" style="96" customWidth="1"/>
    <col min="267" max="512" width="11.42578125" style="96"/>
    <col min="513" max="513" width="7" style="96" customWidth="1"/>
    <col min="514" max="514" width="2.7109375" style="96" customWidth="1"/>
    <col min="515" max="515" width="5.5703125" style="96" customWidth="1"/>
    <col min="516" max="516" width="22.140625" style="96" customWidth="1"/>
    <col min="517" max="517" width="24.5703125" style="96" customWidth="1"/>
    <col min="518" max="518" width="8.28515625" style="96" customWidth="1"/>
    <col min="519" max="519" width="1.42578125" style="96" customWidth="1"/>
    <col min="520" max="520" width="8.140625" style="96" customWidth="1"/>
    <col min="521" max="521" width="38.7109375" style="96" customWidth="1"/>
    <col min="522" max="522" width="1.140625" style="96" customWidth="1"/>
    <col min="523" max="768" width="11.42578125" style="96"/>
    <col min="769" max="769" width="7" style="96" customWidth="1"/>
    <col min="770" max="770" width="2.7109375" style="96" customWidth="1"/>
    <col min="771" max="771" width="5.5703125" style="96" customWidth="1"/>
    <col min="772" max="772" width="22.140625" style="96" customWidth="1"/>
    <col min="773" max="773" width="24.5703125" style="96" customWidth="1"/>
    <col min="774" max="774" width="8.28515625" style="96" customWidth="1"/>
    <col min="775" max="775" width="1.42578125" style="96" customWidth="1"/>
    <col min="776" max="776" width="8.140625" style="96" customWidth="1"/>
    <col min="777" max="777" width="38.7109375" style="96" customWidth="1"/>
    <col min="778" max="778" width="1.140625" style="96" customWidth="1"/>
    <col min="779" max="1024" width="11.42578125" style="96"/>
    <col min="1025" max="1025" width="7" style="96" customWidth="1"/>
    <col min="1026" max="1026" width="2.7109375" style="96" customWidth="1"/>
    <col min="1027" max="1027" width="5.5703125" style="96" customWidth="1"/>
    <col min="1028" max="1028" width="22.140625" style="96" customWidth="1"/>
    <col min="1029" max="1029" width="24.5703125" style="96" customWidth="1"/>
    <col min="1030" max="1030" width="8.28515625" style="96" customWidth="1"/>
    <col min="1031" max="1031" width="1.42578125" style="96" customWidth="1"/>
    <col min="1032" max="1032" width="8.140625" style="96" customWidth="1"/>
    <col min="1033" max="1033" width="38.7109375" style="96" customWidth="1"/>
    <col min="1034" max="1034" width="1.140625" style="96" customWidth="1"/>
    <col min="1035" max="1280" width="11.42578125" style="96"/>
    <col min="1281" max="1281" width="7" style="96" customWidth="1"/>
    <col min="1282" max="1282" width="2.7109375" style="96" customWidth="1"/>
    <col min="1283" max="1283" width="5.5703125" style="96" customWidth="1"/>
    <col min="1284" max="1284" width="22.140625" style="96" customWidth="1"/>
    <col min="1285" max="1285" width="24.5703125" style="96" customWidth="1"/>
    <col min="1286" max="1286" width="8.28515625" style="96" customWidth="1"/>
    <col min="1287" max="1287" width="1.42578125" style="96" customWidth="1"/>
    <col min="1288" max="1288" width="8.140625" style="96" customWidth="1"/>
    <col min="1289" max="1289" width="38.7109375" style="96" customWidth="1"/>
    <col min="1290" max="1290" width="1.140625" style="96" customWidth="1"/>
    <col min="1291" max="1536" width="11.42578125" style="96"/>
    <col min="1537" max="1537" width="7" style="96" customWidth="1"/>
    <col min="1538" max="1538" width="2.7109375" style="96" customWidth="1"/>
    <col min="1539" max="1539" width="5.5703125" style="96" customWidth="1"/>
    <col min="1540" max="1540" width="22.140625" style="96" customWidth="1"/>
    <col min="1541" max="1541" width="24.5703125" style="96" customWidth="1"/>
    <col min="1542" max="1542" width="8.28515625" style="96" customWidth="1"/>
    <col min="1543" max="1543" width="1.42578125" style="96" customWidth="1"/>
    <col min="1544" max="1544" width="8.140625" style="96" customWidth="1"/>
    <col min="1545" max="1545" width="38.7109375" style="96" customWidth="1"/>
    <col min="1546" max="1546" width="1.140625" style="96" customWidth="1"/>
    <col min="1547" max="1792" width="11.42578125" style="96"/>
    <col min="1793" max="1793" width="7" style="96" customWidth="1"/>
    <col min="1794" max="1794" width="2.7109375" style="96" customWidth="1"/>
    <col min="1795" max="1795" width="5.5703125" style="96" customWidth="1"/>
    <col min="1796" max="1796" width="22.140625" style="96" customWidth="1"/>
    <col min="1797" max="1797" width="24.5703125" style="96" customWidth="1"/>
    <col min="1798" max="1798" width="8.28515625" style="96" customWidth="1"/>
    <col min="1799" max="1799" width="1.42578125" style="96" customWidth="1"/>
    <col min="1800" max="1800" width="8.140625" style="96" customWidth="1"/>
    <col min="1801" max="1801" width="38.7109375" style="96" customWidth="1"/>
    <col min="1802" max="1802" width="1.140625" style="96" customWidth="1"/>
    <col min="1803" max="2048" width="11.42578125" style="96"/>
    <col min="2049" max="2049" width="7" style="96" customWidth="1"/>
    <col min="2050" max="2050" width="2.7109375" style="96" customWidth="1"/>
    <col min="2051" max="2051" width="5.5703125" style="96" customWidth="1"/>
    <col min="2052" max="2052" width="22.140625" style="96" customWidth="1"/>
    <col min="2053" max="2053" width="24.5703125" style="96" customWidth="1"/>
    <col min="2054" max="2054" width="8.28515625" style="96" customWidth="1"/>
    <col min="2055" max="2055" width="1.42578125" style="96" customWidth="1"/>
    <col min="2056" max="2056" width="8.140625" style="96" customWidth="1"/>
    <col min="2057" max="2057" width="38.7109375" style="96" customWidth="1"/>
    <col min="2058" max="2058" width="1.140625" style="96" customWidth="1"/>
    <col min="2059" max="2304" width="11.42578125" style="96"/>
    <col min="2305" max="2305" width="7" style="96" customWidth="1"/>
    <col min="2306" max="2306" width="2.7109375" style="96" customWidth="1"/>
    <col min="2307" max="2307" width="5.5703125" style="96" customWidth="1"/>
    <col min="2308" max="2308" width="22.140625" style="96" customWidth="1"/>
    <col min="2309" max="2309" width="24.5703125" style="96" customWidth="1"/>
    <col min="2310" max="2310" width="8.28515625" style="96" customWidth="1"/>
    <col min="2311" max="2311" width="1.42578125" style="96" customWidth="1"/>
    <col min="2312" max="2312" width="8.140625" style="96" customWidth="1"/>
    <col min="2313" max="2313" width="38.7109375" style="96" customWidth="1"/>
    <col min="2314" max="2314" width="1.140625" style="96" customWidth="1"/>
    <col min="2315" max="2560" width="11.42578125" style="96"/>
    <col min="2561" max="2561" width="7" style="96" customWidth="1"/>
    <col min="2562" max="2562" width="2.7109375" style="96" customWidth="1"/>
    <col min="2563" max="2563" width="5.5703125" style="96" customWidth="1"/>
    <col min="2564" max="2564" width="22.140625" style="96" customWidth="1"/>
    <col min="2565" max="2565" width="24.5703125" style="96" customWidth="1"/>
    <col min="2566" max="2566" width="8.28515625" style="96" customWidth="1"/>
    <col min="2567" max="2567" width="1.42578125" style="96" customWidth="1"/>
    <col min="2568" max="2568" width="8.140625" style="96" customWidth="1"/>
    <col min="2569" max="2569" width="38.7109375" style="96" customWidth="1"/>
    <col min="2570" max="2570" width="1.140625" style="96" customWidth="1"/>
    <col min="2571" max="2816" width="11.42578125" style="96"/>
    <col min="2817" max="2817" width="7" style="96" customWidth="1"/>
    <col min="2818" max="2818" width="2.7109375" style="96" customWidth="1"/>
    <col min="2819" max="2819" width="5.5703125" style="96" customWidth="1"/>
    <col min="2820" max="2820" width="22.140625" style="96" customWidth="1"/>
    <col min="2821" max="2821" width="24.5703125" style="96" customWidth="1"/>
    <col min="2822" max="2822" width="8.28515625" style="96" customWidth="1"/>
    <col min="2823" max="2823" width="1.42578125" style="96" customWidth="1"/>
    <col min="2824" max="2824" width="8.140625" style="96" customWidth="1"/>
    <col min="2825" max="2825" width="38.7109375" style="96" customWidth="1"/>
    <col min="2826" max="2826" width="1.140625" style="96" customWidth="1"/>
    <col min="2827" max="3072" width="11.42578125" style="96"/>
    <col min="3073" max="3073" width="7" style="96" customWidth="1"/>
    <col min="3074" max="3074" width="2.7109375" style="96" customWidth="1"/>
    <col min="3075" max="3075" width="5.5703125" style="96" customWidth="1"/>
    <col min="3076" max="3076" width="22.140625" style="96" customWidth="1"/>
    <col min="3077" max="3077" width="24.5703125" style="96" customWidth="1"/>
    <col min="3078" max="3078" width="8.28515625" style="96" customWidth="1"/>
    <col min="3079" max="3079" width="1.42578125" style="96" customWidth="1"/>
    <col min="3080" max="3080" width="8.140625" style="96" customWidth="1"/>
    <col min="3081" max="3081" width="38.7109375" style="96" customWidth="1"/>
    <col min="3082" max="3082" width="1.140625" style="96" customWidth="1"/>
    <col min="3083" max="3328" width="11.42578125" style="96"/>
    <col min="3329" max="3329" width="7" style="96" customWidth="1"/>
    <col min="3330" max="3330" width="2.7109375" style="96" customWidth="1"/>
    <col min="3331" max="3331" width="5.5703125" style="96" customWidth="1"/>
    <col min="3332" max="3332" width="22.140625" style="96" customWidth="1"/>
    <col min="3333" max="3333" width="24.5703125" style="96" customWidth="1"/>
    <col min="3334" max="3334" width="8.28515625" style="96" customWidth="1"/>
    <col min="3335" max="3335" width="1.42578125" style="96" customWidth="1"/>
    <col min="3336" max="3336" width="8.140625" style="96" customWidth="1"/>
    <col min="3337" max="3337" width="38.7109375" style="96" customWidth="1"/>
    <col min="3338" max="3338" width="1.140625" style="96" customWidth="1"/>
    <col min="3339" max="3584" width="11.42578125" style="96"/>
    <col min="3585" max="3585" width="7" style="96" customWidth="1"/>
    <col min="3586" max="3586" width="2.7109375" style="96" customWidth="1"/>
    <col min="3587" max="3587" width="5.5703125" style="96" customWidth="1"/>
    <col min="3588" max="3588" width="22.140625" style="96" customWidth="1"/>
    <col min="3589" max="3589" width="24.5703125" style="96" customWidth="1"/>
    <col min="3590" max="3590" width="8.28515625" style="96" customWidth="1"/>
    <col min="3591" max="3591" width="1.42578125" style="96" customWidth="1"/>
    <col min="3592" max="3592" width="8.140625" style="96" customWidth="1"/>
    <col min="3593" max="3593" width="38.7109375" style="96" customWidth="1"/>
    <col min="3594" max="3594" width="1.140625" style="96" customWidth="1"/>
    <col min="3595" max="3840" width="11.42578125" style="96"/>
    <col min="3841" max="3841" width="7" style="96" customWidth="1"/>
    <col min="3842" max="3842" width="2.7109375" style="96" customWidth="1"/>
    <col min="3843" max="3843" width="5.5703125" style="96" customWidth="1"/>
    <col min="3844" max="3844" width="22.140625" style="96" customWidth="1"/>
    <col min="3845" max="3845" width="24.5703125" style="96" customWidth="1"/>
    <col min="3846" max="3846" width="8.28515625" style="96" customWidth="1"/>
    <col min="3847" max="3847" width="1.42578125" style="96" customWidth="1"/>
    <col min="3848" max="3848" width="8.140625" style="96" customWidth="1"/>
    <col min="3849" max="3849" width="38.7109375" style="96" customWidth="1"/>
    <col min="3850" max="3850" width="1.140625" style="96" customWidth="1"/>
    <col min="3851" max="4096" width="11.42578125" style="96"/>
    <col min="4097" max="4097" width="7" style="96" customWidth="1"/>
    <col min="4098" max="4098" width="2.7109375" style="96" customWidth="1"/>
    <col min="4099" max="4099" width="5.5703125" style="96" customWidth="1"/>
    <col min="4100" max="4100" width="22.140625" style="96" customWidth="1"/>
    <col min="4101" max="4101" width="24.5703125" style="96" customWidth="1"/>
    <col min="4102" max="4102" width="8.28515625" style="96" customWidth="1"/>
    <col min="4103" max="4103" width="1.42578125" style="96" customWidth="1"/>
    <col min="4104" max="4104" width="8.140625" style="96" customWidth="1"/>
    <col min="4105" max="4105" width="38.7109375" style="96" customWidth="1"/>
    <col min="4106" max="4106" width="1.140625" style="96" customWidth="1"/>
    <col min="4107" max="4352" width="11.42578125" style="96"/>
    <col min="4353" max="4353" width="7" style="96" customWidth="1"/>
    <col min="4354" max="4354" width="2.7109375" style="96" customWidth="1"/>
    <col min="4355" max="4355" width="5.5703125" style="96" customWidth="1"/>
    <col min="4356" max="4356" width="22.140625" style="96" customWidth="1"/>
    <col min="4357" max="4357" width="24.5703125" style="96" customWidth="1"/>
    <col min="4358" max="4358" width="8.28515625" style="96" customWidth="1"/>
    <col min="4359" max="4359" width="1.42578125" style="96" customWidth="1"/>
    <col min="4360" max="4360" width="8.140625" style="96" customWidth="1"/>
    <col min="4361" max="4361" width="38.7109375" style="96" customWidth="1"/>
    <col min="4362" max="4362" width="1.140625" style="96" customWidth="1"/>
    <col min="4363" max="4608" width="11.42578125" style="96"/>
    <col min="4609" max="4609" width="7" style="96" customWidth="1"/>
    <col min="4610" max="4610" width="2.7109375" style="96" customWidth="1"/>
    <col min="4611" max="4611" width="5.5703125" style="96" customWidth="1"/>
    <col min="4612" max="4612" width="22.140625" style="96" customWidth="1"/>
    <col min="4613" max="4613" width="24.5703125" style="96" customWidth="1"/>
    <col min="4614" max="4614" width="8.28515625" style="96" customWidth="1"/>
    <col min="4615" max="4615" width="1.42578125" style="96" customWidth="1"/>
    <col min="4616" max="4616" width="8.140625" style="96" customWidth="1"/>
    <col min="4617" max="4617" width="38.7109375" style="96" customWidth="1"/>
    <col min="4618" max="4618" width="1.140625" style="96" customWidth="1"/>
    <col min="4619" max="4864" width="11.42578125" style="96"/>
    <col min="4865" max="4865" width="7" style="96" customWidth="1"/>
    <col min="4866" max="4866" width="2.7109375" style="96" customWidth="1"/>
    <col min="4867" max="4867" width="5.5703125" style="96" customWidth="1"/>
    <col min="4868" max="4868" width="22.140625" style="96" customWidth="1"/>
    <col min="4869" max="4869" width="24.5703125" style="96" customWidth="1"/>
    <col min="4870" max="4870" width="8.28515625" style="96" customWidth="1"/>
    <col min="4871" max="4871" width="1.42578125" style="96" customWidth="1"/>
    <col min="4872" max="4872" width="8.140625" style="96" customWidth="1"/>
    <col min="4873" max="4873" width="38.7109375" style="96" customWidth="1"/>
    <col min="4874" max="4874" width="1.140625" style="96" customWidth="1"/>
    <col min="4875" max="5120" width="11.42578125" style="96"/>
    <col min="5121" max="5121" width="7" style="96" customWidth="1"/>
    <col min="5122" max="5122" width="2.7109375" style="96" customWidth="1"/>
    <col min="5123" max="5123" width="5.5703125" style="96" customWidth="1"/>
    <col min="5124" max="5124" width="22.140625" style="96" customWidth="1"/>
    <col min="5125" max="5125" width="24.5703125" style="96" customWidth="1"/>
    <col min="5126" max="5126" width="8.28515625" style="96" customWidth="1"/>
    <col min="5127" max="5127" width="1.42578125" style="96" customWidth="1"/>
    <col min="5128" max="5128" width="8.140625" style="96" customWidth="1"/>
    <col min="5129" max="5129" width="38.7109375" style="96" customWidth="1"/>
    <col min="5130" max="5130" width="1.140625" style="96" customWidth="1"/>
    <col min="5131" max="5376" width="11.42578125" style="96"/>
    <col min="5377" max="5377" width="7" style="96" customWidth="1"/>
    <col min="5378" max="5378" width="2.7109375" style="96" customWidth="1"/>
    <col min="5379" max="5379" width="5.5703125" style="96" customWidth="1"/>
    <col min="5380" max="5380" width="22.140625" style="96" customWidth="1"/>
    <col min="5381" max="5381" width="24.5703125" style="96" customWidth="1"/>
    <col min="5382" max="5382" width="8.28515625" style="96" customWidth="1"/>
    <col min="5383" max="5383" width="1.42578125" style="96" customWidth="1"/>
    <col min="5384" max="5384" width="8.140625" style="96" customWidth="1"/>
    <col min="5385" max="5385" width="38.7109375" style="96" customWidth="1"/>
    <col min="5386" max="5386" width="1.140625" style="96" customWidth="1"/>
    <col min="5387" max="5632" width="11.42578125" style="96"/>
    <col min="5633" max="5633" width="7" style="96" customWidth="1"/>
    <col min="5634" max="5634" width="2.7109375" style="96" customWidth="1"/>
    <col min="5635" max="5635" width="5.5703125" style="96" customWidth="1"/>
    <col min="5636" max="5636" width="22.140625" style="96" customWidth="1"/>
    <col min="5637" max="5637" width="24.5703125" style="96" customWidth="1"/>
    <col min="5638" max="5638" width="8.28515625" style="96" customWidth="1"/>
    <col min="5639" max="5639" width="1.42578125" style="96" customWidth="1"/>
    <col min="5640" max="5640" width="8.140625" style="96" customWidth="1"/>
    <col min="5641" max="5641" width="38.7109375" style="96" customWidth="1"/>
    <col min="5642" max="5642" width="1.140625" style="96" customWidth="1"/>
    <col min="5643" max="5888" width="11.42578125" style="96"/>
    <col min="5889" max="5889" width="7" style="96" customWidth="1"/>
    <col min="5890" max="5890" width="2.7109375" style="96" customWidth="1"/>
    <col min="5891" max="5891" width="5.5703125" style="96" customWidth="1"/>
    <col min="5892" max="5892" width="22.140625" style="96" customWidth="1"/>
    <col min="5893" max="5893" width="24.5703125" style="96" customWidth="1"/>
    <col min="5894" max="5894" width="8.28515625" style="96" customWidth="1"/>
    <col min="5895" max="5895" width="1.42578125" style="96" customWidth="1"/>
    <col min="5896" max="5896" width="8.140625" style="96" customWidth="1"/>
    <col min="5897" max="5897" width="38.7109375" style="96" customWidth="1"/>
    <col min="5898" max="5898" width="1.140625" style="96" customWidth="1"/>
    <col min="5899" max="6144" width="11.42578125" style="96"/>
    <col min="6145" max="6145" width="7" style="96" customWidth="1"/>
    <col min="6146" max="6146" width="2.7109375" style="96" customWidth="1"/>
    <col min="6147" max="6147" width="5.5703125" style="96" customWidth="1"/>
    <col min="6148" max="6148" width="22.140625" style="96" customWidth="1"/>
    <col min="6149" max="6149" width="24.5703125" style="96" customWidth="1"/>
    <col min="6150" max="6150" width="8.28515625" style="96" customWidth="1"/>
    <col min="6151" max="6151" width="1.42578125" style="96" customWidth="1"/>
    <col min="6152" max="6152" width="8.140625" style="96" customWidth="1"/>
    <col min="6153" max="6153" width="38.7109375" style="96" customWidth="1"/>
    <col min="6154" max="6154" width="1.140625" style="96" customWidth="1"/>
    <col min="6155" max="6400" width="11.42578125" style="96"/>
    <col min="6401" max="6401" width="7" style="96" customWidth="1"/>
    <col min="6402" max="6402" width="2.7109375" style="96" customWidth="1"/>
    <col min="6403" max="6403" width="5.5703125" style="96" customWidth="1"/>
    <col min="6404" max="6404" width="22.140625" style="96" customWidth="1"/>
    <col min="6405" max="6405" width="24.5703125" style="96" customWidth="1"/>
    <col min="6406" max="6406" width="8.28515625" style="96" customWidth="1"/>
    <col min="6407" max="6407" width="1.42578125" style="96" customWidth="1"/>
    <col min="6408" max="6408" width="8.140625" style="96" customWidth="1"/>
    <col min="6409" max="6409" width="38.7109375" style="96" customWidth="1"/>
    <col min="6410" max="6410" width="1.140625" style="96" customWidth="1"/>
    <col min="6411" max="6656" width="11.42578125" style="96"/>
    <col min="6657" max="6657" width="7" style="96" customWidth="1"/>
    <col min="6658" max="6658" width="2.7109375" style="96" customWidth="1"/>
    <col min="6659" max="6659" width="5.5703125" style="96" customWidth="1"/>
    <col min="6660" max="6660" width="22.140625" style="96" customWidth="1"/>
    <col min="6661" max="6661" width="24.5703125" style="96" customWidth="1"/>
    <col min="6662" max="6662" width="8.28515625" style="96" customWidth="1"/>
    <col min="6663" max="6663" width="1.42578125" style="96" customWidth="1"/>
    <col min="6664" max="6664" width="8.140625" style="96" customWidth="1"/>
    <col min="6665" max="6665" width="38.7109375" style="96" customWidth="1"/>
    <col min="6666" max="6666" width="1.140625" style="96" customWidth="1"/>
    <col min="6667" max="6912" width="11.42578125" style="96"/>
    <col min="6913" max="6913" width="7" style="96" customWidth="1"/>
    <col min="6914" max="6914" width="2.7109375" style="96" customWidth="1"/>
    <col min="6915" max="6915" width="5.5703125" style="96" customWidth="1"/>
    <col min="6916" max="6916" width="22.140625" style="96" customWidth="1"/>
    <col min="6917" max="6917" width="24.5703125" style="96" customWidth="1"/>
    <col min="6918" max="6918" width="8.28515625" style="96" customWidth="1"/>
    <col min="6919" max="6919" width="1.42578125" style="96" customWidth="1"/>
    <col min="6920" max="6920" width="8.140625" style="96" customWidth="1"/>
    <col min="6921" max="6921" width="38.7109375" style="96" customWidth="1"/>
    <col min="6922" max="6922" width="1.140625" style="96" customWidth="1"/>
    <col min="6923" max="7168" width="11.42578125" style="96"/>
    <col min="7169" max="7169" width="7" style="96" customWidth="1"/>
    <col min="7170" max="7170" width="2.7109375" style="96" customWidth="1"/>
    <col min="7171" max="7171" width="5.5703125" style="96" customWidth="1"/>
    <col min="7172" max="7172" width="22.140625" style="96" customWidth="1"/>
    <col min="7173" max="7173" width="24.5703125" style="96" customWidth="1"/>
    <col min="7174" max="7174" width="8.28515625" style="96" customWidth="1"/>
    <col min="7175" max="7175" width="1.42578125" style="96" customWidth="1"/>
    <col min="7176" max="7176" width="8.140625" style="96" customWidth="1"/>
    <col min="7177" max="7177" width="38.7109375" style="96" customWidth="1"/>
    <col min="7178" max="7178" width="1.140625" style="96" customWidth="1"/>
    <col min="7179" max="7424" width="11.42578125" style="96"/>
    <col min="7425" max="7425" width="7" style="96" customWidth="1"/>
    <col min="7426" max="7426" width="2.7109375" style="96" customWidth="1"/>
    <col min="7427" max="7427" width="5.5703125" style="96" customWidth="1"/>
    <col min="7428" max="7428" width="22.140625" style="96" customWidth="1"/>
    <col min="7429" max="7429" width="24.5703125" style="96" customWidth="1"/>
    <col min="7430" max="7430" width="8.28515625" style="96" customWidth="1"/>
    <col min="7431" max="7431" width="1.42578125" style="96" customWidth="1"/>
    <col min="7432" max="7432" width="8.140625" style="96" customWidth="1"/>
    <col min="7433" max="7433" width="38.7109375" style="96" customWidth="1"/>
    <col min="7434" max="7434" width="1.140625" style="96" customWidth="1"/>
    <col min="7435" max="7680" width="11.42578125" style="96"/>
    <col min="7681" max="7681" width="7" style="96" customWidth="1"/>
    <col min="7682" max="7682" width="2.7109375" style="96" customWidth="1"/>
    <col min="7683" max="7683" width="5.5703125" style="96" customWidth="1"/>
    <col min="7684" max="7684" width="22.140625" style="96" customWidth="1"/>
    <col min="7685" max="7685" width="24.5703125" style="96" customWidth="1"/>
    <col min="7686" max="7686" width="8.28515625" style="96" customWidth="1"/>
    <col min="7687" max="7687" width="1.42578125" style="96" customWidth="1"/>
    <col min="7688" max="7688" width="8.140625" style="96" customWidth="1"/>
    <col min="7689" max="7689" width="38.7109375" style="96" customWidth="1"/>
    <col min="7690" max="7690" width="1.140625" style="96" customWidth="1"/>
    <col min="7691" max="7936" width="11.42578125" style="96"/>
    <col min="7937" max="7937" width="7" style="96" customWidth="1"/>
    <col min="7938" max="7938" width="2.7109375" style="96" customWidth="1"/>
    <col min="7939" max="7939" width="5.5703125" style="96" customWidth="1"/>
    <col min="7940" max="7940" width="22.140625" style="96" customWidth="1"/>
    <col min="7941" max="7941" width="24.5703125" style="96" customWidth="1"/>
    <col min="7942" max="7942" width="8.28515625" style="96" customWidth="1"/>
    <col min="7943" max="7943" width="1.42578125" style="96" customWidth="1"/>
    <col min="7944" max="7944" width="8.140625" style="96" customWidth="1"/>
    <col min="7945" max="7945" width="38.7109375" style="96" customWidth="1"/>
    <col min="7946" max="7946" width="1.140625" style="96" customWidth="1"/>
    <col min="7947" max="8192" width="11.42578125" style="96"/>
    <col min="8193" max="8193" width="7" style="96" customWidth="1"/>
    <col min="8194" max="8194" width="2.7109375" style="96" customWidth="1"/>
    <col min="8195" max="8195" width="5.5703125" style="96" customWidth="1"/>
    <col min="8196" max="8196" width="22.140625" style="96" customWidth="1"/>
    <col min="8197" max="8197" width="24.5703125" style="96" customWidth="1"/>
    <col min="8198" max="8198" width="8.28515625" style="96" customWidth="1"/>
    <col min="8199" max="8199" width="1.42578125" style="96" customWidth="1"/>
    <col min="8200" max="8200" width="8.140625" style="96" customWidth="1"/>
    <col min="8201" max="8201" width="38.7109375" style="96" customWidth="1"/>
    <col min="8202" max="8202" width="1.140625" style="96" customWidth="1"/>
    <col min="8203" max="8448" width="11.42578125" style="96"/>
    <col min="8449" max="8449" width="7" style="96" customWidth="1"/>
    <col min="8450" max="8450" width="2.7109375" style="96" customWidth="1"/>
    <col min="8451" max="8451" width="5.5703125" style="96" customWidth="1"/>
    <col min="8452" max="8452" width="22.140625" style="96" customWidth="1"/>
    <col min="8453" max="8453" width="24.5703125" style="96" customWidth="1"/>
    <col min="8454" max="8454" width="8.28515625" style="96" customWidth="1"/>
    <col min="8455" max="8455" width="1.42578125" style="96" customWidth="1"/>
    <col min="8456" max="8456" width="8.140625" style="96" customWidth="1"/>
    <col min="8457" max="8457" width="38.7109375" style="96" customWidth="1"/>
    <col min="8458" max="8458" width="1.140625" style="96" customWidth="1"/>
    <col min="8459" max="8704" width="11.42578125" style="96"/>
    <col min="8705" max="8705" width="7" style="96" customWidth="1"/>
    <col min="8706" max="8706" width="2.7109375" style="96" customWidth="1"/>
    <col min="8707" max="8707" width="5.5703125" style="96" customWidth="1"/>
    <col min="8708" max="8708" width="22.140625" style="96" customWidth="1"/>
    <col min="8709" max="8709" width="24.5703125" style="96" customWidth="1"/>
    <col min="8710" max="8710" width="8.28515625" style="96" customWidth="1"/>
    <col min="8711" max="8711" width="1.42578125" style="96" customWidth="1"/>
    <col min="8712" max="8712" width="8.140625" style="96" customWidth="1"/>
    <col min="8713" max="8713" width="38.7109375" style="96" customWidth="1"/>
    <col min="8714" max="8714" width="1.140625" style="96" customWidth="1"/>
    <col min="8715" max="8960" width="11.42578125" style="96"/>
    <col min="8961" max="8961" width="7" style="96" customWidth="1"/>
    <col min="8962" max="8962" width="2.7109375" style="96" customWidth="1"/>
    <col min="8963" max="8963" width="5.5703125" style="96" customWidth="1"/>
    <col min="8964" max="8964" width="22.140625" style="96" customWidth="1"/>
    <col min="8965" max="8965" width="24.5703125" style="96" customWidth="1"/>
    <col min="8966" max="8966" width="8.28515625" style="96" customWidth="1"/>
    <col min="8967" max="8967" width="1.42578125" style="96" customWidth="1"/>
    <col min="8968" max="8968" width="8.140625" style="96" customWidth="1"/>
    <col min="8969" max="8969" width="38.7109375" style="96" customWidth="1"/>
    <col min="8970" max="8970" width="1.140625" style="96" customWidth="1"/>
    <col min="8971" max="9216" width="11.42578125" style="96"/>
    <col min="9217" max="9217" width="7" style="96" customWidth="1"/>
    <col min="9218" max="9218" width="2.7109375" style="96" customWidth="1"/>
    <col min="9219" max="9219" width="5.5703125" style="96" customWidth="1"/>
    <col min="9220" max="9220" width="22.140625" style="96" customWidth="1"/>
    <col min="9221" max="9221" width="24.5703125" style="96" customWidth="1"/>
    <col min="9222" max="9222" width="8.28515625" style="96" customWidth="1"/>
    <col min="9223" max="9223" width="1.42578125" style="96" customWidth="1"/>
    <col min="9224" max="9224" width="8.140625" style="96" customWidth="1"/>
    <col min="9225" max="9225" width="38.7109375" style="96" customWidth="1"/>
    <col min="9226" max="9226" width="1.140625" style="96" customWidth="1"/>
    <col min="9227" max="9472" width="11.42578125" style="96"/>
    <col min="9473" max="9473" width="7" style="96" customWidth="1"/>
    <col min="9474" max="9474" width="2.7109375" style="96" customWidth="1"/>
    <col min="9475" max="9475" width="5.5703125" style="96" customWidth="1"/>
    <col min="9476" max="9476" width="22.140625" style="96" customWidth="1"/>
    <col min="9477" max="9477" width="24.5703125" style="96" customWidth="1"/>
    <col min="9478" max="9478" width="8.28515625" style="96" customWidth="1"/>
    <col min="9479" max="9479" width="1.42578125" style="96" customWidth="1"/>
    <col min="9480" max="9480" width="8.140625" style="96" customWidth="1"/>
    <col min="9481" max="9481" width="38.7109375" style="96" customWidth="1"/>
    <col min="9482" max="9482" width="1.140625" style="96" customWidth="1"/>
    <col min="9483" max="9728" width="11.42578125" style="96"/>
    <col min="9729" max="9729" width="7" style="96" customWidth="1"/>
    <col min="9730" max="9730" width="2.7109375" style="96" customWidth="1"/>
    <col min="9731" max="9731" width="5.5703125" style="96" customWidth="1"/>
    <col min="9732" max="9732" width="22.140625" style="96" customWidth="1"/>
    <col min="9733" max="9733" width="24.5703125" style="96" customWidth="1"/>
    <col min="9734" max="9734" width="8.28515625" style="96" customWidth="1"/>
    <col min="9735" max="9735" width="1.42578125" style="96" customWidth="1"/>
    <col min="9736" max="9736" width="8.140625" style="96" customWidth="1"/>
    <col min="9737" max="9737" width="38.7109375" style="96" customWidth="1"/>
    <col min="9738" max="9738" width="1.140625" style="96" customWidth="1"/>
    <col min="9739" max="9984" width="11.42578125" style="96"/>
    <col min="9985" max="9985" width="7" style="96" customWidth="1"/>
    <col min="9986" max="9986" width="2.7109375" style="96" customWidth="1"/>
    <col min="9987" max="9987" width="5.5703125" style="96" customWidth="1"/>
    <col min="9988" max="9988" width="22.140625" style="96" customWidth="1"/>
    <col min="9989" max="9989" width="24.5703125" style="96" customWidth="1"/>
    <col min="9990" max="9990" width="8.28515625" style="96" customWidth="1"/>
    <col min="9991" max="9991" width="1.42578125" style="96" customWidth="1"/>
    <col min="9992" max="9992" width="8.140625" style="96" customWidth="1"/>
    <col min="9993" max="9993" width="38.7109375" style="96" customWidth="1"/>
    <col min="9994" max="9994" width="1.140625" style="96" customWidth="1"/>
    <col min="9995" max="10240" width="11.42578125" style="96"/>
    <col min="10241" max="10241" width="7" style="96" customWidth="1"/>
    <col min="10242" max="10242" width="2.7109375" style="96" customWidth="1"/>
    <col min="10243" max="10243" width="5.5703125" style="96" customWidth="1"/>
    <col min="10244" max="10244" width="22.140625" style="96" customWidth="1"/>
    <col min="10245" max="10245" width="24.5703125" style="96" customWidth="1"/>
    <col min="10246" max="10246" width="8.28515625" style="96" customWidth="1"/>
    <col min="10247" max="10247" width="1.42578125" style="96" customWidth="1"/>
    <col min="10248" max="10248" width="8.140625" style="96" customWidth="1"/>
    <col min="10249" max="10249" width="38.7109375" style="96" customWidth="1"/>
    <col min="10250" max="10250" width="1.140625" style="96" customWidth="1"/>
    <col min="10251" max="10496" width="11.42578125" style="96"/>
    <col min="10497" max="10497" width="7" style="96" customWidth="1"/>
    <col min="10498" max="10498" width="2.7109375" style="96" customWidth="1"/>
    <col min="10499" max="10499" width="5.5703125" style="96" customWidth="1"/>
    <col min="10500" max="10500" width="22.140625" style="96" customWidth="1"/>
    <col min="10501" max="10501" width="24.5703125" style="96" customWidth="1"/>
    <col min="10502" max="10502" width="8.28515625" style="96" customWidth="1"/>
    <col min="10503" max="10503" width="1.42578125" style="96" customWidth="1"/>
    <col min="10504" max="10504" width="8.140625" style="96" customWidth="1"/>
    <col min="10505" max="10505" width="38.7109375" style="96" customWidth="1"/>
    <col min="10506" max="10506" width="1.140625" style="96" customWidth="1"/>
    <col min="10507" max="10752" width="11.42578125" style="96"/>
    <col min="10753" max="10753" width="7" style="96" customWidth="1"/>
    <col min="10754" max="10754" width="2.7109375" style="96" customWidth="1"/>
    <col min="10755" max="10755" width="5.5703125" style="96" customWidth="1"/>
    <col min="10756" max="10756" width="22.140625" style="96" customWidth="1"/>
    <col min="10757" max="10757" width="24.5703125" style="96" customWidth="1"/>
    <col min="10758" max="10758" width="8.28515625" style="96" customWidth="1"/>
    <col min="10759" max="10759" width="1.42578125" style="96" customWidth="1"/>
    <col min="10760" max="10760" width="8.140625" style="96" customWidth="1"/>
    <col min="10761" max="10761" width="38.7109375" style="96" customWidth="1"/>
    <col min="10762" max="10762" width="1.140625" style="96" customWidth="1"/>
    <col min="10763" max="11008" width="11.42578125" style="96"/>
    <col min="11009" max="11009" width="7" style="96" customWidth="1"/>
    <col min="11010" max="11010" width="2.7109375" style="96" customWidth="1"/>
    <col min="11011" max="11011" width="5.5703125" style="96" customWidth="1"/>
    <col min="11012" max="11012" width="22.140625" style="96" customWidth="1"/>
    <col min="11013" max="11013" width="24.5703125" style="96" customWidth="1"/>
    <col min="11014" max="11014" width="8.28515625" style="96" customWidth="1"/>
    <col min="11015" max="11015" width="1.42578125" style="96" customWidth="1"/>
    <col min="11016" max="11016" width="8.140625" style="96" customWidth="1"/>
    <col min="11017" max="11017" width="38.7109375" style="96" customWidth="1"/>
    <col min="11018" max="11018" width="1.140625" style="96" customWidth="1"/>
    <col min="11019" max="11264" width="11.42578125" style="96"/>
    <col min="11265" max="11265" width="7" style="96" customWidth="1"/>
    <col min="11266" max="11266" width="2.7109375" style="96" customWidth="1"/>
    <col min="11267" max="11267" width="5.5703125" style="96" customWidth="1"/>
    <col min="11268" max="11268" width="22.140625" style="96" customWidth="1"/>
    <col min="11269" max="11269" width="24.5703125" style="96" customWidth="1"/>
    <col min="11270" max="11270" width="8.28515625" style="96" customWidth="1"/>
    <col min="11271" max="11271" width="1.42578125" style="96" customWidth="1"/>
    <col min="11272" max="11272" width="8.140625" style="96" customWidth="1"/>
    <col min="11273" max="11273" width="38.7109375" style="96" customWidth="1"/>
    <col min="11274" max="11274" width="1.140625" style="96" customWidth="1"/>
    <col min="11275" max="11520" width="11.42578125" style="96"/>
    <col min="11521" max="11521" width="7" style="96" customWidth="1"/>
    <col min="11522" max="11522" width="2.7109375" style="96" customWidth="1"/>
    <col min="11523" max="11523" width="5.5703125" style="96" customWidth="1"/>
    <col min="11524" max="11524" width="22.140625" style="96" customWidth="1"/>
    <col min="11525" max="11525" width="24.5703125" style="96" customWidth="1"/>
    <col min="11526" max="11526" width="8.28515625" style="96" customWidth="1"/>
    <col min="11527" max="11527" width="1.42578125" style="96" customWidth="1"/>
    <col min="11528" max="11528" width="8.140625" style="96" customWidth="1"/>
    <col min="11529" max="11529" width="38.7109375" style="96" customWidth="1"/>
    <col min="11530" max="11530" width="1.140625" style="96" customWidth="1"/>
    <col min="11531" max="11776" width="11.42578125" style="96"/>
    <col min="11777" max="11777" width="7" style="96" customWidth="1"/>
    <col min="11778" max="11778" width="2.7109375" style="96" customWidth="1"/>
    <col min="11779" max="11779" width="5.5703125" style="96" customWidth="1"/>
    <col min="11780" max="11780" width="22.140625" style="96" customWidth="1"/>
    <col min="11781" max="11781" width="24.5703125" style="96" customWidth="1"/>
    <col min="11782" max="11782" width="8.28515625" style="96" customWidth="1"/>
    <col min="11783" max="11783" width="1.42578125" style="96" customWidth="1"/>
    <col min="11784" max="11784" width="8.140625" style="96" customWidth="1"/>
    <col min="11785" max="11785" width="38.7109375" style="96" customWidth="1"/>
    <col min="11786" max="11786" width="1.140625" style="96" customWidth="1"/>
    <col min="11787" max="12032" width="11.42578125" style="96"/>
    <col min="12033" max="12033" width="7" style="96" customWidth="1"/>
    <col min="12034" max="12034" width="2.7109375" style="96" customWidth="1"/>
    <col min="12035" max="12035" width="5.5703125" style="96" customWidth="1"/>
    <col min="12036" max="12036" width="22.140625" style="96" customWidth="1"/>
    <col min="12037" max="12037" width="24.5703125" style="96" customWidth="1"/>
    <col min="12038" max="12038" width="8.28515625" style="96" customWidth="1"/>
    <col min="12039" max="12039" width="1.42578125" style="96" customWidth="1"/>
    <col min="12040" max="12040" width="8.140625" style="96" customWidth="1"/>
    <col min="12041" max="12041" width="38.7109375" style="96" customWidth="1"/>
    <col min="12042" max="12042" width="1.140625" style="96" customWidth="1"/>
    <col min="12043" max="12288" width="11.42578125" style="96"/>
    <col min="12289" max="12289" width="7" style="96" customWidth="1"/>
    <col min="12290" max="12290" width="2.7109375" style="96" customWidth="1"/>
    <col min="12291" max="12291" width="5.5703125" style="96" customWidth="1"/>
    <col min="12292" max="12292" width="22.140625" style="96" customWidth="1"/>
    <col min="12293" max="12293" width="24.5703125" style="96" customWidth="1"/>
    <col min="12294" max="12294" width="8.28515625" style="96" customWidth="1"/>
    <col min="12295" max="12295" width="1.42578125" style="96" customWidth="1"/>
    <col min="12296" max="12296" width="8.140625" style="96" customWidth="1"/>
    <col min="12297" max="12297" width="38.7109375" style="96" customWidth="1"/>
    <col min="12298" max="12298" width="1.140625" style="96" customWidth="1"/>
    <col min="12299" max="12544" width="11.42578125" style="96"/>
    <col min="12545" max="12545" width="7" style="96" customWidth="1"/>
    <col min="12546" max="12546" width="2.7109375" style="96" customWidth="1"/>
    <col min="12547" max="12547" width="5.5703125" style="96" customWidth="1"/>
    <col min="12548" max="12548" width="22.140625" style="96" customWidth="1"/>
    <col min="12549" max="12549" width="24.5703125" style="96" customWidth="1"/>
    <col min="12550" max="12550" width="8.28515625" style="96" customWidth="1"/>
    <col min="12551" max="12551" width="1.42578125" style="96" customWidth="1"/>
    <col min="12552" max="12552" width="8.140625" style="96" customWidth="1"/>
    <col min="12553" max="12553" width="38.7109375" style="96" customWidth="1"/>
    <col min="12554" max="12554" width="1.140625" style="96" customWidth="1"/>
    <col min="12555" max="12800" width="11.42578125" style="96"/>
    <col min="12801" max="12801" width="7" style="96" customWidth="1"/>
    <col min="12802" max="12802" width="2.7109375" style="96" customWidth="1"/>
    <col min="12803" max="12803" width="5.5703125" style="96" customWidth="1"/>
    <col min="12804" max="12804" width="22.140625" style="96" customWidth="1"/>
    <col min="12805" max="12805" width="24.5703125" style="96" customWidth="1"/>
    <col min="12806" max="12806" width="8.28515625" style="96" customWidth="1"/>
    <col min="12807" max="12807" width="1.42578125" style="96" customWidth="1"/>
    <col min="12808" max="12808" width="8.140625" style="96" customWidth="1"/>
    <col min="12809" max="12809" width="38.7109375" style="96" customWidth="1"/>
    <col min="12810" max="12810" width="1.140625" style="96" customWidth="1"/>
    <col min="12811" max="13056" width="11.42578125" style="96"/>
    <col min="13057" max="13057" width="7" style="96" customWidth="1"/>
    <col min="13058" max="13058" width="2.7109375" style="96" customWidth="1"/>
    <col min="13059" max="13059" width="5.5703125" style="96" customWidth="1"/>
    <col min="13060" max="13060" width="22.140625" style="96" customWidth="1"/>
    <col min="13061" max="13061" width="24.5703125" style="96" customWidth="1"/>
    <col min="13062" max="13062" width="8.28515625" style="96" customWidth="1"/>
    <col min="13063" max="13063" width="1.42578125" style="96" customWidth="1"/>
    <col min="13064" max="13064" width="8.140625" style="96" customWidth="1"/>
    <col min="13065" max="13065" width="38.7109375" style="96" customWidth="1"/>
    <col min="13066" max="13066" width="1.140625" style="96" customWidth="1"/>
    <col min="13067" max="13312" width="11.42578125" style="96"/>
    <col min="13313" max="13313" width="7" style="96" customWidth="1"/>
    <col min="13314" max="13314" width="2.7109375" style="96" customWidth="1"/>
    <col min="13315" max="13315" width="5.5703125" style="96" customWidth="1"/>
    <col min="13316" max="13316" width="22.140625" style="96" customWidth="1"/>
    <col min="13317" max="13317" width="24.5703125" style="96" customWidth="1"/>
    <col min="13318" max="13318" width="8.28515625" style="96" customWidth="1"/>
    <col min="13319" max="13319" width="1.42578125" style="96" customWidth="1"/>
    <col min="13320" max="13320" width="8.140625" style="96" customWidth="1"/>
    <col min="13321" max="13321" width="38.7109375" style="96" customWidth="1"/>
    <col min="13322" max="13322" width="1.140625" style="96" customWidth="1"/>
    <col min="13323" max="13568" width="11.42578125" style="96"/>
    <col min="13569" max="13569" width="7" style="96" customWidth="1"/>
    <col min="13570" max="13570" width="2.7109375" style="96" customWidth="1"/>
    <col min="13571" max="13571" width="5.5703125" style="96" customWidth="1"/>
    <col min="13572" max="13572" width="22.140625" style="96" customWidth="1"/>
    <col min="13573" max="13573" width="24.5703125" style="96" customWidth="1"/>
    <col min="13574" max="13574" width="8.28515625" style="96" customWidth="1"/>
    <col min="13575" max="13575" width="1.42578125" style="96" customWidth="1"/>
    <col min="13576" max="13576" width="8.140625" style="96" customWidth="1"/>
    <col min="13577" max="13577" width="38.7109375" style="96" customWidth="1"/>
    <col min="13578" max="13578" width="1.140625" style="96" customWidth="1"/>
    <col min="13579" max="13824" width="11.42578125" style="96"/>
    <col min="13825" max="13825" width="7" style="96" customWidth="1"/>
    <col min="13826" max="13826" width="2.7109375" style="96" customWidth="1"/>
    <col min="13827" max="13827" width="5.5703125" style="96" customWidth="1"/>
    <col min="13828" max="13828" width="22.140625" style="96" customWidth="1"/>
    <col min="13829" max="13829" width="24.5703125" style="96" customWidth="1"/>
    <col min="13830" max="13830" width="8.28515625" style="96" customWidth="1"/>
    <col min="13831" max="13831" width="1.42578125" style="96" customWidth="1"/>
    <col min="13832" max="13832" width="8.140625" style="96" customWidth="1"/>
    <col min="13833" max="13833" width="38.7109375" style="96" customWidth="1"/>
    <col min="13834" max="13834" width="1.140625" style="96" customWidth="1"/>
    <col min="13835" max="14080" width="11.42578125" style="96"/>
    <col min="14081" max="14081" width="7" style="96" customWidth="1"/>
    <col min="14082" max="14082" width="2.7109375" style="96" customWidth="1"/>
    <col min="14083" max="14083" width="5.5703125" style="96" customWidth="1"/>
    <col min="14084" max="14084" width="22.140625" style="96" customWidth="1"/>
    <col min="14085" max="14085" width="24.5703125" style="96" customWidth="1"/>
    <col min="14086" max="14086" width="8.28515625" style="96" customWidth="1"/>
    <col min="14087" max="14087" width="1.42578125" style="96" customWidth="1"/>
    <col min="14088" max="14088" width="8.140625" style="96" customWidth="1"/>
    <col min="14089" max="14089" width="38.7109375" style="96" customWidth="1"/>
    <col min="14090" max="14090" width="1.140625" style="96" customWidth="1"/>
    <col min="14091" max="14336" width="11.42578125" style="96"/>
    <col min="14337" max="14337" width="7" style="96" customWidth="1"/>
    <col min="14338" max="14338" width="2.7109375" style="96" customWidth="1"/>
    <col min="14339" max="14339" width="5.5703125" style="96" customWidth="1"/>
    <col min="14340" max="14340" width="22.140625" style="96" customWidth="1"/>
    <col min="14341" max="14341" width="24.5703125" style="96" customWidth="1"/>
    <col min="14342" max="14342" width="8.28515625" style="96" customWidth="1"/>
    <col min="14343" max="14343" width="1.42578125" style="96" customWidth="1"/>
    <col min="14344" max="14344" width="8.140625" style="96" customWidth="1"/>
    <col min="14345" max="14345" width="38.7109375" style="96" customWidth="1"/>
    <col min="14346" max="14346" width="1.140625" style="96" customWidth="1"/>
    <col min="14347" max="14592" width="11.42578125" style="96"/>
    <col min="14593" max="14593" width="7" style="96" customWidth="1"/>
    <col min="14594" max="14594" width="2.7109375" style="96" customWidth="1"/>
    <col min="14595" max="14595" width="5.5703125" style="96" customWidth="1"/>
    <col min="14596" max="14596" width="22.140625" style="96" customWidth="1"/>
    <col min="14597" max="14597" width="24.5703125" style="96" customWidth="1"/>
    <col min="14598" max="14598" width="8.28515625" style="96" customWidth="1"/>
    <col min="14599" max="14599" width="1.42578125" style="96" customWidth="1"/>
    <col min="14600" max="14600" width="8.140625" style="96" customWidth="1"/>
    <col min="14601" max="14601" width="38.7109375" style="96" customWidth="1"/>
    <col min="14602" max="14602" width="1.140625" style="96" customWidth="1"/>
    <col min="14603" max="14848" width="11.42578125" style="96"/>
    <col min="14849" max="14849" width="7" style="96" customWidth="1"/>
    <col min="14850" max="14850" width="2.7109375" style="96" customWidth="1"/>
    <col min="14851" max="14851" width="5.5703125" style="96" customWidth="1"/>
    <col min="14852" max="14852" width="22.140625" style="96" customWidth="1"/>
    <col min="14853" max="14853" width="24.5703125" style="96" customWidth="1"/>
    <col min="14854" max="14854" width="8.28515625" style="96" customWidth="1"/>
    <col min="14855" max="14855" width="1.42578125" style="96" customWidth="1"/>
    <col min="14856" max="14856" width="8.140625" style="96" customWidth="1"/>
    <col min="14857" max="14857" width="38.7109375" style="96" customWidth="1"/>
    <col min="14858" max="14858" width="1.140625" style="96" customWidth="1"/>
    <col min="14859" max="15104" width="11.42578125" style="96"/>
    <col min="15105" max="15105" width="7" style="96" customWidth="1"/>
    <col min="15106" max="15106" width="2.7109375" style="96" customWidth="1"/>
    <col min="15107" max="15107" width="5.5703125" style="96" customWidth="1"/>
    <col min="15108" max="15108" width="22.140625" style="96" customWidth="1"/>
    <col min="15109" max="15109" width="24.5703125" style="96" customWidth="1"/>
    <col min="15110" max="15110" width="8.28515625" style="96" customWidth="1"/>
    <col min="15111" max="15111" width="1.42578125" style="96" customWidth="1"/>
    <col min="15112" max="15112" width="8.140625" style="96" customWidth="1"/>
    <col min="15113" max="15113" width="38.7109375" style="96" customWidth="1"/>
    <col min="15114" max="15114" width="1.140625" style="96" customWidth="1"/>
    <col min="15115" max="15360" width="11.42578125" style="96"/>
    <col min="15361" max="15361" width="7" style="96" customWidth="1"/>
    <col min="15362" max="15362" width="2.7109375" style="96" customWidth="1"/>
    <col min="15363" max="15363" width="5.5703125" style="96" customWidth="1"/>
    <col min="15364" max="15364" width="22.140625" style="96" customWidth="1"/>
    <col min="15365" max="15365" width="24.5703125" style="96" customWidth="1"/>
    <col min="15366" max="15366" width="8.28515625" style="96" customWidth="1"/>
    <col min="15367" max="15367" width="1.42578125" style="96" customWidth="1"/>
    <col min="15368" max="15368" width="8.140625" style="96" customWidth="1"/>
    <col min="15369" max="15369" width="38.7109375" style="96" customWidth="1"/>
    <col min="15370" max="15370" width="1.140625" style="96" customWidth="1"/>
    <col min="15371" max="15616" width="11.42578125" style="96"/>
    <col min="15617" max="15617" width="7" style="96" customWidth="1"/>
    <col min="15618" max="15618" width="2.7109375" style="96" customWidth="1"/>
    <col min="15619" max="15619" width="5.5703125" style="96" customWidth="1"/>
    <col min="15620" max="15620" width="22.140625" style="96" customWidth="1"/>
    <col min="15621" max="15621" width="24.5703125" style="96" customWidth="1"/>
    <col min="15622" max="15622" width="8.28515625" style="96" customWidth="1"/>
    <col min="15623" max="15623" width="1.42578125" style="96" customWidth="1"/>
    <col min="15624" max="15624" width="8.140625" style="96" customWidth="1"/>
    <col min="15625" max="15625" width="38.7109375" style="96" customWidth="1"/>
    <col min="15626" max="15626" width="1.140625" style="96" customWidth="1"/>
    <col min="15627" max="15872" width="11.42578125" style="96"/>
    <col min="15873" max="15873" width="7" style="96" customWidth="1"/>
    <col min="15874" max="15874" width="2.7109375" style="96" customWidth="1"/>
    <col min="15875" max="15875" width="5.5703125" style="96" customWidth="1"/>
    <col min="15876" max="15876" width="22.140625" style="96" customWidth="1"/>
    <col min="15877" max="15877" width="24.5703125" style="96" customWidth="1"/>
    <col min="15878" max="15878" width="8.28515625" style="96" customWidth="1"/>
    <col min="15879" max="15879" width="1.42578125" style="96" customWidth="1"/>
    <col min="15880" max="15880" width="8.140625" style="96" customWidth="1"/>
    <col min="15881" max="15881" width="38.7109375" style="96" customWidth="1"/>
    <col min="15882" max="15882" width="1.140625" style="96" customWidth="1"/>
    <col min="15883" max="16128" width="11.42578125" style="96"/>
    <col min="16129" max="16129" width="7" style="96" customWidth="1"/>
    <col min="16130" max="16130" width="2.7109375" style="96" customWidth="1"/>
    <col min="16131" max="16131" width="5.5703125" style="96" customWidth="1"/>
    <col min="16132" max="16132" width="22.140625" style="96" customWidth="1"/>
    <col min="16133" max="16133" width="24.5703125" style="96" customWidth="1"/>
    <col min="16134" max="16134" width="8.28515625" style="96" customWidth="1"/>
    <col min="16135" max="16135" width="1.42578125" style="96" customWidth="1"/>
    <col min="16136" max="16136" width="8.140625" style="96" customWidth="1"/>
    <col min="16137" max="16137" width="38.7109375" style="96" customWidth="1"/>
    <col min="16138" max="16138" width="1.140625" style="96" customWidth="1"/>
    <col min="16139" max="16384" width="11.42578125" style="96"/>
  </cols>
  <sheetData>
    <row r="1" spans="1:10">
      <c r="A1" s="74" t="s">
        <v>678</v>
      </c>
      <c r="B1" s="1"/>
    </row>
    <row r="2" spans="1:10">
      <c r="A2" s="92"/>
      <c r="B2" s="92"/>
    </row>
    <row r="3" spans="1:10">
      <c r="A3" s="91" t="s">
        <v>710</v>
      </c>
      <c r="B3" s="92" t="s">
        <v>711</v>
      </c>
      <c r="G3" s="517" t="s">
        <v>17</v>
      </c>
      <c r="H3" s="518"/>
      <c r="I3" s="518"/>
      <c r="J3" s="83"/>
    </row>
    <row r="4" spans="1:10">
      <c r="A4" s="91"/>
      <c r="B4" s="92"/>
      <c r="G4" s="78"/>
      <c r="H4" s="84"/>
      <c r="I4" s="84"/>
      <c r="J4" s="85"/>
    </row>
    <row r="5" spans="1:10">
      <c r="A5" s="91" t="s">
        <v>712</v>
      </c>
      <c r="B5" s="92" t="s">
        <v>713</v>
      </c>
      <c r="G5" s="80"/>
      <c r="H5" s="8"/>
      <c r="I5" s="86" t="s">
        <v>19</v>
      </c>
      <c r="J5" s="87"/>
    </row>
    <row r="6" spans="1:10">
      <c r="G6" s="80"/>
      <c r="H6" s="32"/>
      <c r="I6" s="86" t="s">
        <v>21</v>
      </c>
      <c r="J6" s="87"/>
    </row>
    <row r="7" spans="1:10">
      <c r="C7" s="107" t="s">
        <v>714</v>
      </c>
      <c r="D7" s="108">
        <f>0.5*('1.3 Frota Total'!C148*'2.1.b Veículos'!D17+'1.3 Frota Total'!C149*'2.1.b Veículos'!D18+'1.3 Frota Total'!C150*'2.1.b Veículos'!D19+'1.3 Frota Total'!C151*'2.1.b Veículos'!D20+'1.3 Frota Total'!C152*'2.1.b Veículos'!D21)/('2.1.b Veículos'!D58*SUM('1.3 Frota Total'!C19:F25))</f>
        <v>2.0940183027032714E-2</v>
      </c>
      <c r="E7" s="100"/>
      <c r="G7" s="80"/>
      <c r="H7" s="33"/>
      <c r="I7" s="86" t="s">
        <v>23</v>
      </c>
      <c r="J7" s="87"/>
    </row>
    <row r="8" spans="1:10">
      <c r="G8" s="81"/>
      <c r="H8" s="88"/>
      <c r="I8" s="88"/>
      <c r="J8" s="89"/>
    </row>
  </sheetData>
  <sheetProtection algorithmName="SHA-512" hashValue="HypBYgu+md/V5WlMi9Y/tSKMjcXsdGS3x6ZgsIgfDlOQfZieaBoqtbA6w+elQ/1nukQiX0xzBPqRont55rNYyg==" saltValue="Of0eo9Ulg5Ky/jR5xhU4lg==" spinCount="100000" sheet="1" objects="1" scenarios="1"/>
  <mergeCells count="1">
    <mergeCell ref="G3:I3"/>
  </mergeCells>
  <pageMargins left="0.78740157499999996" right="0.78740157499999996" top="0.984251969" bottom="0.984251969" header="0.49212598499999999" footer="0.49212598499999999"/>
  <pageSetup paperSize="9"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ilha28">
    <tabColor theme="6" tint="0.39994506668294322"/>
    <pageSetUpPr fitToPage="1"/>
  </sheetPr>
  <dimension ref="A1:J24"/>
  <sheetViews>
    <sheetView workbookViewId="0">
      <selection activeCell="G12" sqref="G12"/>
    </sheetView>
  </sheetViews>
  <sheetFormatPr defaultColWidth="11.42578125" defaultRowHeight="15"/>
  <cols>
    <col min="1" max="1" width="7" style="96" customWidth="1"/>
    <col min="2" max="2" width="2.7109375" style="96" customWidth="1"/>
    <col min="3" max="3" width="5.5703125" style="96" customWidth="1"/>
    <col min="4" max="4" width="22.140625" style="96" customWidth="1"/>
    <col min="5" max="5" width="24.5703125" style="96" customWidth="1"/>
    <col min="6" max="6" width="8.28515625" style="96" customWidth="1"/>
    <col min="7" max="7" width="1.42578125" style="96" customWidth="1"/>
    <col min="8" max="8" width="15.7109375" style="96" customWidth="1"/>
    <col min="9" max="9" width="38.7109375" style="96" customWidth="1"/>
    <col min="10" max="10" width="1.140625" style="96" customWidth="1"/>
    <col min="11" max="256" width="11.42578125" style="96"/>
    <col min="257" max="257" width="7" style="96" customWidth="1"/>
    <col min="258" max="258" width="2.7109375" style="96" customWidth="1"/>
    <col min="259" max="259" width="5.5703125" style="96" customWidth="1"/>
    <col min="260" max="260" width="22.140625" style="96" customWidth="1"/>
    <col min="261" max="261" width="24.5703125" style="96" customWidth="1"/>
    <col min="262" max="262" width="8.28515625" style="96" customWidth="1"/>
    <col min="263" max="263" width="1.42578125" style="96" customWidth="1"/>
    <col min="264" max="264" width="15.7109375" style="96" customWidth="1"/>
    <col min="265" max="265" width="38.7109375" style="96" customWidth="1"/>
    <col min="266" max="266" width="1.140625" style="96" customWidth="1"/>
    <col min="267" max="512" width="11.42578125" style="96"/>
    <col min="513" max="513" width="7" style="96" customWidth="1"/>
    <col min="514" max="514" width="2.7109375" style="96" customWidth="1"/>
    <col min="515" max="515" width="5.5703125" style="96" customWidth="1"/>
    <col min="516" max="516" width="22.140625" style="96" customWidth="1"/>
    <col min="517" max="517" width="24.5703125" style="96" customWidth="1"/>
    <col min="518" max="518" width="8.28515625" style="96" customWidth="1"/>
    <col min="519" max="519" width="1.42578125" style="96" customWidth="1"/>
    <col min="520" max="520" width="15.7109375" style="96" customWidth="1"/>
    <col min="521" max="521" width="38.7109375" style="96" customWidth="1"/>
    <col min="522" max="522" width="1.140625" style="96" customWidth="1"/>
    <col min="523" max="768" width="11.42578125" style="96"/>
    <col min="769" max="769" width="7" style="96" customWidth="1"/>
    <col min="770" max="770" width="2.7109375" style="96" customWidth="1"/>
    <col min="771" max="771" width="5.5703125" style="96" customWidth="1"/>
    <col min="772" max="772" width="22.140625" style="96" customWidth="1"/>
    <col min="773" max="773" width="24.5703125" style="96" customWidth="1"/>
    <col min="774" max="774" width="8.28515625" style="96" customWidth="1"/>
    <col min="775" max="775" width="1.42578125" style="96" customWidth="1"/>
    <col min="776" max="776" width="15.7109375" style="96" customWidth="1"/>
    <col min="777" max="777" width="38.7109375" style="96" customWidth="1"/>
    <col min="778" max="778" width="1.140625" style="96" customWidth="1"/>
    <col min="779" max="1024" width="11.42578125" style="96"/>
    <col min="1025" max="1025" width="7" style="96" customWidth="1"/>
    <col min="1026" max="1026" width="2.7109375" style="96" customWidth="1"/>
    <col min="1027" max="1027" width="5.5703125" style="96" customWidth="1"/>
    <col min="1028" max="1028" width="22.140625" style="96" customWidth="1"/>
    <col min="1029" max="1029" width="24.5703125" style="96" customWidth="1"/>
    <col min="1030" max="1030" width="8.28515625" style="96" customWidth="1"/>
    <col min="1031" max="1031" width="1.42578125" style="96" customWidth="1"/>
    <col min="1032" max="1032" width="15.7109375" style="96" customWidth="1"/>
    <col min="1033" max="1033" width="38.7109375" style="96" customWidth="1"/>
    <col min="1034" max="1034" width="1.140625" style="96" customWidth="1"/>
    <col min="1035" max="1280" width="11.42578125" style="96"/>
    <col min="1281" max="1281" width="7" style="96" customWidth="1"/>
    <col min="1282" max="1282" width="2.7109375" style="96" customWidth="1"/>
    <col min="1283" max="1283" width="5.5703125" style="96" customWidth="1"/>
    <col min="1284" max="1284" width="22.140625" style="96" customWidth="1"/>
    <col min="1285" max="1285" width="24.5703125" style="96" customWidth="1"/>
    <col min="1286" max="1286" width="8.28515625" style="96" customWidth="1"/>
    <col min="1287" max="1287" width="1.42578125" style="96" customWidth="1"/>
    <col min="1288" max="1288" width="15.7109375" style="96" customWidth="1"/>
    <col min="1289" max="1289" width="38.7109375" style="96" customWidth="1"/>
    <col min="1290" max="1290" width="1.140625" style="96" customWidth="1"/>
    <col min="1291" max="1536" width="11.42578125" style="96"/>
    <col min="1537" max="1537" width="7" style="96" customWidth="1"/>
    <col min="1538" max="1538" width="2.7109375" style="96" customWidth="1"/>
    <col min="1539" max="1539" width="5.5703125" style="96" customWidth="1"/>
    <col min="1540" max="1540" width="22.140625" style="96" customWidth="1"/>
    <col min="1541" max="1541" width="24.5703125" style="96" customWidth="1"/>
    <col min="1542" max="1542" width="8.28515625" style="96" customWidth="1"/>
    <col min="1543" max="1543" width="1.42578125" style="96" customWidth="1"/>
    <col min="1544" max="1544" width="15.7109375" style="96" customWidth="1"/>
    <col min="1545" max="1545" width="38.7109375" style="96" customWidth="1"/>
    <col min="1546" max="1546" width="1.140625" style="96" customWidth="1"/>
    <col min="1547" max="1792" width="11.42578125" style="96"/>
    <col min="1793" max="1793" width="7" style="96" customWidth="1"/>
    <col min="1794" max="1794" width="2.7109375" style="96" customWidth="1"/>
    <col min="1795" max="1795" width="5.5703125" style="96" customWidth="1"/>
    <col min="1796" max="1796" width="22.140625" style="96" customWidth="1"/>
    <col min="1797" max="1797" width="24.5703125" style="96" customWidth="1"/>
    <col min="1798" max="1798" width="8.28515625" style="96" customWidth="1"/>
    <col min="1799" max="1799" width="1.42578125" style="96" customWidth="1"/>
    <col min="1800" max="1800" width="15.7109375" style="96" customWidth="1"/>
    <col min="1801" max="1801" width="38.7109375" style="96" customWidth="1"/>
    <col min="1802" max="1802" width="1.140625" style="96" customWidth="1"/>
    <col min="1803" max="2048" width="11.42578125" style="96"/>
    <col min="2049" max="2049" width="7" style="96" customWidth="1"/>
    <col min="2050" max="2050" width="2.7109375" style="96" customWidth="1"/>
    <col min="2051" max="2051" width="5.5703125" style="96" customWidth="1"/>
    <col min="2052" max="2052" width="22.140625" style="96" customWidth="1"/>
    <col min="2053" max="2053" width="24.5703125" style="96" customWidth="1"/>
    <col min="2054" max="2054" width="8.28515625" style="96" customWidth="1"/>
    <col min="2055" max="2055" width="1.42578125" style="96" customWidth="1"/>
    <col min="2056" max="2056" width="15.7109375" style="96" customWidth="1"/>
    <col min="2057" max="2057" width="38.7109375" style="96" customWidth="1"/>
    <col min="2058" max="2058" width="1.140625" style="96" customWidth="1"/>
    <col min="2059" max="2304" width="11.42578125" style="96"/>
    <col min="2305" max="2305" width="7" style="96" customWidth="1"/>
    <col min="2306" max="2306" width="2.7109375" style="96" customWidth="1"/>
    <col min="2307" max="2307" width="5.5703125" style="96" customWidth="1"/>
    <col min="2308" max="2308" width="22.140625" style="96" customWidth="1"/>
    <col min="2309" max="2309" width="24.5703125" style="96" customWidth="1"/>
    <col min="2310" max="2310" width="8.28515625" style="96" customWidth="1"/>
    <col min="2311" max="2311" width="1.42578125" style="96" customWidth="1"/>
    <col min="2312" max="2312" width="15.7109375" style="96" customWidth="1"/>
    <col min="2313" max="2313" width="38.7109375" style="96" customWidth="1"/>
    <col min="2314" max="2314" width="1.140625" style="96" customWidth="1"/>
    <col min="2315" max="2560" width="11.42578125" style="96"/>
    <col min="2561" max="2561" width="7" style="96" customWidth="1"/>
    <col min="2562" max="2562" width="2.7109375" style="96" customWidth="1"/>
    <col min="2563" max="2563" width="5.5703125" style="96" customWidth="1"/>
    <col min="2564" max="2564" width="22.140625" style="96" customWidth="1"/>
    <col min="2565" max="2565" width="24.5703125" style="96" customWidth="1"/>
    <col min="2566" max="2566" width="8.28515625" style="96" customWidth="1"/>
    <col min="2567" max="2567" width="1.42578125" style="96" customWidth="1"/>
    <col min="2568" max="2568" width="15.7109375" style="96" customWidth="1"/>
    <col min="2569" max="2569" width="38.7109375" style="96" customWidth="1"/>
    <col min="2570" max="2570" width="1.140625" style="96" customWidth="1"/>
    <col min="2571" max="2816" width="11.42578125" style="96"/>
    <col min="2817" max="2817" width="7" style="96" customWidth="1"/>
    <col min="2818" max="2818" width="2.7109375" style="96" customWidth="1"/>
    <col min="2819" max="2819" width="5.5703125" style="96" customWidth="1"/>
    <col min="2820" max="2820" width="22.140625" style="96" customWidth="1"/>
    <col min="2821" max="2821" width="24.5703125" style="96" customWidth="1"/>
    <col min="2822" max="2822" width="8.28515625" style="96" customWidth="1"/>
    <col min="2823" max="2823" width="1.42578125" style="96" customWidth="1"/>
    <col min="2824" max="2824" width="15.7109375" style="96" customWidth="1"/>
    <col min="2825" max="2825" width="38.7109375" style="96" customWidth="1"/>
    <col min="2826" max="2826" width="1.140625" style="96" customWidth="1"/>
    <col min="2827" max="3072" width="11.42578125" style="96"/>
    <col min="3073" max="3073" width="7" style="96" customWidth="1"/>
    <col min="3074" max="3074" width="2.7109375" style="96" customWidth="1"/>
    <col min="3075" max="3075" width="5.5703125" style="96" customWidth="1"/>
    <col min="3076" max="3076" width="22.140625" style="96" customWidth="1"/>
    <col min="3077" max="3077" width="24.5703125" style="96" customWidth="1"/>
    <col min="3078" max="3078" width="8.28515625" style="96" customWidth="1"/>
    <col min="3079" max="3079" width="1.42578125" style="96" customWidth="1"/>
    <col min="3080" max="3080" width="15.7109375" style="96" customWidth="1"/>
    <col min="3081" max="3081" width="38.7109375" style="96" customWidth="1"/>
    <col min="3082" max="3082" width="1.140625" style="96" customWidth="1"/>
    <col min="3083" max="3328" width="11.42578125" style="96"/>
    <col min="3329" max="3329" width="7" style="96" customWidth="1"/>
    <col min="3330" max="3330" width="2.7109375" style="96" customWidth="1"/>
    <col min="3331" max="3331" width="5.5703125" style="96" customWidth="1"/>
    <col min="3332" max="3332" width="22.140625" style="96" customWidth="1"/>
    <col min="3333" max="3333" width="24.5703125" style="96" customWidth="1"/>
    <col min="3334" max="3334" width="8.28515625" style="96" customWidth="1"/>
    <col min="3335" max="3335" width="1.42578125" style="96" customWidth="1"/>
    <col min="3336" max="3336" width="15.7109375" style="96" customWidth="1"/>
    <col min="3337" max="3337" width="38.7109375" style="96" customWidth="1"/>
    <col min="3338" max="3338" width="1.140625" style="96" customWidth="1"/>
    <col min="3339" max="3584" width="11.42578125" style="96"/>
    <col min="3585" max="3585" width="7" style="96" customWidth="1"/>
    <col min="3586" max="3586" width="2.7109375" style="96" customWidth="1"/>
    <col min="3587" max="3587" width="5.5703125" style="96" customWidth="1"/>
    <col min="3588" max="3588" width="22.140625" style="96" customWidth="1"/>
    <col min="3589" max="3589" width="24.5703125" style="96" customWidth="1"/>
    <col min="3590" max="3590" width="8.28515625" style="96" customWidth="1"/>
    <col min="3591" max="3591" width="1.42578125" style="96" customWidth="1"/>
    <col min="3592" max="3592" width="15.7109375" style="96" customWidth="1"/>
    <col min="3593" max="3593" width="38.7109375" style="96" customWidth="1"/>
    <col min="3594" max="3594" width="1.140625" style="96" customWidth="1"/>
    <col min="3595" max="3840" width="11.42578125" style="96"/>
    <col min="3841" max="3841" width="7" style="96" customWidth="1"/>
    <col min="3842" max="3842" width="2.7109375" style="96" customWidth="1"/>
    <col min="3843" max="3843" width="5.5703125" style="96" customWidth="1"/>
    <col min="3844" max="3844" width="22.140625" style="96" customWidth="1"/>
    <col min="3845" max="3845" width="24.5703125" style="96" customWidth="1"/>
    <col min="3846" max="3846" width="8.28515625" style="96" customWidth="1"/>
    <col min="3847" max="3847" width="1.42578125" style="96" customWidth="1"/>
    <col min="3848" max="3848" width="15.7109375" style="96" customWidth="1"/>
    <col min="3849" max="3849" width="38.7109375" style="96" customWidth="1"/>
    <col min="3850" max="3850" width="1.140625" style="96" customWidth="1"/>
    <col min="3851" max="4096" width="11.42578125" style="96"/>
    <col min="4097" max="4097" width="7" style="96" customWidth="1"/>
    <col min="4098" max="4098" width="2.7109375" style="96" customWidth="1"/>
    <col min="4099" max="4099" width="5.5703125" style="96" customWidth="1"/>
    <col min="4100" max="4100" width="22.140625" style="96" customWidth="1"/>
    <col min="4101" max="4101" width="24.5703125" style="96" customWidth="1"/>
    <col min="4102" max="4102" width="8.28515625" style="96" customWidth="1"/>
    <col min="4103" max="4103" width="1.42578125" style="96" customWidth="1"/>
    <col min="4104" max="4104" width="15.7109375" style="96" customWidth="1"/>
    <col min="4105" max="4105" width="38.7109375" style="96" customWidth="1"/>
    <col min="4106" max="4106" width="1.140625" style="96" customWidth="1"/>
    <col min="4107" max="4352" width="11.42578125" style="96"/>
    <col min="4353" max="4353" width="7" style="96" customWidth="1"/>
    <col min="4354" max="4354" width="2.7109375" style="96" customWidth="1"/>
    <col min="4355" max="4355" width="5.5703125" style="96" customWidth="1"/>
    <col min="4356" max="4356" width="22.140625" style="96" customWidth="1"/>
    <col min="4357" max="4357" width="24.5703125" style="96" customWidth="1"/>
    <col min="4358" max="4358" width="8.28515625" style="96" customWidth="1"/>
    <col min="4359" max="4359" width="1.42578125" style="96" customWidth="1"/>
    <col min="4360" max="4360" width="15.7109375" style="96" customWidth="1"/>
    <col min="4361" max="4361" width="38.7109375" style="96" customWidth="1"/>
    <col min="4362" max="4362" width="1.140625" style="96" customWidth="1"/>
    <col min="4363" max="4608" width="11.42578125" style="96"/>
    <col min="4609" max="4609" width="7" style="96" customWidth="1"/>
    <col min="4610" max="4610" width="2.7109375" style="96" customWidth="1"/>
    <col min="4611" max="4611" width="5.5703125" style="96" customWidth="1"/>
    <col min="4612" max="4612" width="22.140625" style="96" customWidth="1"/>
    <col min="4613" max="4613" width="24.5703125" style="96" customWidth="1"/>
    <col min="4614" max="4614" width="8.28515625" style="96" customWidth="1"/>
    <col min="4615" max="4615" width="1.42578125" style="96" customWidth="1"/>
    <col min="4616" max="4616" width="15.7109375" style="96" customWidth="1"/>
    <col min="4617" max="4617" width="38.7109375" style="96" customWidth="1"/>
    <col min="4618" max="4618" width="1.140625" style="96" customWidth="1"/>
    <col min="4619" max="4864" width="11.42578125" style="96"/>
    <col min="4865" max="4865" width="7" style="96" customWidth="1"/>
    <col min="4866" max="4866" width="2.7109375" style="96" customWidth="1"/>
    <col min="4867" max="4867" width="5.5703125" style="96" customWidth="1"/>
    <col min="4868" max="4868" width="22.140625" style="96" customWidth="1"/>
    <col min="4869" max="4869" width="24.5703125" style="96" customWidth="1"/>
    <col min="4870" max="4870" width="8.28515625" style="96" customWidth="1"/>
    <col min="4871" max="4871" width="1.42578125" style="96" customWidth="1"/>
    <col min="4872" max="4872" width="15.7109375" style="96" customWidth="1"/>
    <col min="4873" max="4873" width="38.7109375" style="96" customWidth="1"/>
    <col min="4874" max="4874" width="1.140625" style="96" customWidth="1"/>
    <col min="4875" max="5120" width="11.42578125" style="96"/>
    <col min="5121" max="5121" width="7" style="96" customWidth="1"/>
    <col min="5122" max="5122" width="2.7109375" style="96" customWidth="1"/>
    <col min="5123" max="5123" width="5.5703125" style="96" customWidth="1"/>
    <col min="5124" max="5124" width="22.140625" style="96" customWidth="1"/>
    <col min="5125" max="5125" width="24.5703125" style="96" customWidth="1"/>
    <col min="5126" max="5126" width="8.28515625" style="96" customWidth="1"/>
    <col min="5127" max="5127" width="1.42578125" style="96" customWidth="1"/>
    <col min="5128" max="5128" width="15.7109375" style="96" customWidth="1"/>
    <col min="5129" max="5129" width="38.7109375" style="96" customWidth="1"/>
    <col min="5130" max="5130" width="1.140625" style="96" customWidth="1"/>
    <col min="5131" max="5376" width="11.42578125" style="96"/>
    <col min="5377" max="5377" width="7" style="96" customWidth="1"/>
    <col min="5378" max="5378" width="2.7109375" style="96" customWidth="1"/>
    <col min="5379" max="5379" width="5.5703125" style="96" customWidth="1"/>
    <col min="5380" max="5380" width="22.140625" style="96" customWidth="1"/>
    <col min="5381" max="5381" width="24.5703125" style="96" customWidth="1"/>
    <col min="5382" max="5382" width="8.28515625" style="96" customWidth="1"/>
    <col min="5383" max="5383" width="1.42578125" style="96" customWidth="1"/>
    <col min="5384" max="5384" width="15.7109375" style="96" customWidth="1"/>
    <col min="5385" max="5385" width="38.7109375" style="96" customWidth="1"/>
    <col min="5386" max="5386" width="1.140625" style="96" customWidth="1"/>
    <col min="5387" max="5632" width="11.42578125" style="96"/>
    <col min="5633" max="5633" width="7" style="96" customWidth="1"/>
    <col min="5634" max="5634" width="2.7109375" style="96" customWidth="1"/>
    <col min="5635" max="5635" width="5.5703125" style="96" customWidth="1"/>
    <col min="5636" max="5636" width="22.140625" style="96" customWidth="1"/>
    <col min="5637" max="5637" width="24.5703125" style="96" customWidth="1"/>
    <col min="5638" max="5638" width="8.28515625" style="96" customWidth="1"/>
    <col min="5639" max="5639" width="1.42578125" style="96" customWidth="1"/>
    <col min="5640" max="5640" width="15.7109375" style="96" customWidth="1"/>
    <col min="5641" max="5641" width="38.7109375" style="96" customWidth="1"/>
    <col min="5642" max="5642" width="1.140625" style="96" customWidth="1"/>
    <col min="5643" max="5888" width="11.42578125" style="96"/>
    <col min="5889" max="5889" width="7" style="96" customWidth="1"/>
    <col min="5890" max="5890" width="2.7109375" style="96" customWidth="1"/>
    <col min="5891" max="5891" width="5.5703125" style="96" customWidth="1"/>
    <col min="5892" max="5892" width="22.140625" style="96" customWidth="1"/>
    <col min="5893" max="5893" width="24.5703125" style="96" customWidth="1"/>
    <col min="5894" max="5894" width="8.28515625" style="96" customWidth="1"/>
    <col min="5895" max="5895" width="1.42578125" style="96" customWidth="1"/>
    <col min="5896" max="5896" width="15.7109375" style="96" customWidth="1"/>
    <col min="5897" max="5897" width="38.7109375" style="96" customWidth="1"/>
    <col min="5898" max="5898" width="1.140625" style="96" customWidth="1"/>
    <col min="5899" max="6144" width="11.42578125" style="96"/>
    <col min="6145" max="6145" width="7" style="96" customWidth="1"/>
    <col min="6146" max="6146" width="2.7109375" style="96" customWidth="1"/>
    <col min="6147" max="6147" width="5.5703125" style="96" customWidth="1"/>
    <col min="6148" max="6148" width="22.140625" style="96" customWidth="1"/>
    <col min="6149" max="6149" width="24.5703125" style="96" customWidth="1"/>
    <col min="6150" max="6150" width="8.28515625" style="96" customWidth="1"/>
    <col min="6151" max="6151" width="1.42578125" style="96" customWidth="1"/>
    <col min="6152" max="6152" width="15.7109375" style="96" customWidth="1"/>
    <col min="6153" max="6153" width="38.7109375" style="96" customWidth="1"/>
    <col min="6154" max="6154" width="1.140625" style="96" customWidth="1"/>
    <col min="6155" max="6400" width="11.42578125" style="96"/>
    <col min="6401" max="6401" width="7" style="96" customWidth="1"/>
    <col min="6402" max="6402" width="2.7109375" style="96" customWidth="1"/>
    <col min="6403" max="6403" width="5.5703125" style="96" customWidth="1"/>
    <col min="6404" max="6404" width="22.140625" style="96" customWidth="1"/>
    <col min="6405" max="6405" width="24.5703125" style="96" customWidth="1"/>
    <col min="6406" max="6406" width="8.28515625" style="96" customWidth="1"/>
    <col min="6407" max="6407" width="1.42578125" style="96" customWidth="1"/>
    <col min="6408" max="6408" width="15.7109375" style="96" customWidth="1"/>
    <col min="6409" max="6409" width="38.7109375" style="96" customWidth="1"/>
    <col min="6410" max="6410" width="1.140625" style="96" customWidth="1"/>
    <col min="6411" max="6656" width="11.42578125" style="96"/>
    <col min="6657" max="6657" width="7" style="96" customWidth="1"/>
    <col min="6658" max="6658" width="2.7109375" style="96" customWidth="1"/>
    <col min="6659" max="6659" width="5.5703125" style="96" customWidth="1"/>
    <col min="6660" max="6660" width="22.140625" style="96" customWidth="1"/>
    <col min="6661" max="6661" width="24.5703125" style="96" customWidth="1"/>
    <col min="6662" max="6662" width="8.28515625" style="96" customWidth="1"/>
    <col min="6663" max="6663" width="1.42578125" style="96" customWidth="1"/>
    <col min="6664" max="6664" width="15.7109375" style="96" customWidth="1"/>
    <col min="6665" max="6665" width="38.7109375" style="96" customWidth="1"/>
    <col min="6666" max="6666" width="1.140625" style="96" customWidth="1"/>
    <col min="6667" max="6912" width="11.42578125" style="96"/>
    <col min="6913" max="6913" width="7" style="96" customWidth="1"/>
    <col min="6914" max="6914" width="2.7109375" style="96" customWidth="1"/>
    <col min="6915" max="6915" width="5.5703125" style="96" customWidth="1"/>
    <col min="6916" max="6916" width="22.140625" style="96" customWidth="1"/>
    <col min="6917" max="6917" width="24.5703125" style="96" customWidth="1"/>
    <col min="6918" max="6918" width="8.28515625" style="96" customWidth="1"/>
    <col min="6919" max="6919" width="1.42578125" style="96" customWidth="1"/>
    <col min="6920" max="6920" width="15.7109375" style="96" customWidth="1"/>
    <col min="6921" max="6921" width="38.7109375" style="96" customWidth="1"/>
    <col min="6922" max="6922" width="1.140625" style="96" customWidth="1"/>
    <col min="6923" max="7168" width="11.42578125" style="96"/>
    <col min="7169" max="7169" width="7" style="96" customWidth="1"/>
    <col min="7170" max="7170" width="2.7109375" style="96" customWidth="1"/>
    <col min="7171" max="7171" width="5.5703125" style="96" customWidth="1"/>
    <col min="7172" max="7172" width="22.140625" style="96" customWidth="1"/>
    <col min="7173" max="7173" width="24.5703125" style="96" customWidth="1"/>
    <col min="7174" max="7174" width="8.28515625" style="96" customWidth="1"/>
    <col min="7175" max="7175" width="1.42578125" style="96" customWidth="1"/>
    <col min="7176" max="7176" width="15.7109375" style="96" customWidth="1"/>
    <col min="7177" max="7177" width="38.7109375" style="96" customWidth="1"/>
    <col min="7178" max="7178" width="1.140625" style="96" customWidth="1"/>
    <col min="7179" max="7424" width="11.42578125" style="96"/>
    <col min="7425" max="7425" width="7" style="96" customWidth="1"/>
    <col min="7426" max="7426" width="2.7109375" style="96" customWidth="1"/>
    <col min="7427" max="7427" width="5.5703125" style="96" customWidth="1"/>
    <col min="7428" max="7428" width="22.140625" style="96" customWidth="1"/>
    <col min="7429" max="7429" width="24.5703125" style="96" customWidth="1"/>
    <col min="7430" max="7430" width="8.28515625" style="96" customWidth="1"/>
    <col min="7431" max="7431" width="1.42578125" style="96" customWidth="1"/>
    <col min="7432" max="7432" width="15.7109375" style="96" customWidth="1"/>
    <col min="7433" max="7433" width="38.7109375" style="96" customWidth="1"/>
    <col min="7434" max="7434" width="1.140625" style="96" customWidth="1"/>
    <col min="7435" max="7680" width="11.42578125" style="96"/>
    <col min="7681" max="7681" width="7" style="96" customWidth="1"/>
    <col min="7682" max="7682" width="2.7109375" style="96" customWidth="1"/>
    <col min="7683" max="7683" width="5.5703125" style="96" customWidth="1"/>
    <col min="7684" max="7684" width="22.140625" style="96" customWidth="1"/>
    <col min="7685" max="7685" width="24.5703125" style="96" customWidth="1"/>
    <col min="7686" max="7686" width="8.28515625" style="96" customWidth="1"/>
    <col min="7687" max="7687" width="1.42578125" style="96" customWidth="1"/>
    <col min="7688" max="7688" width="15.7109375" style="96" customWidth="1"/>
    <col min="7689" max="7689" width="38.7109375" style="96" customWidth="1"/>
    <col min="7690" max="7690" width="1.140625" style="96" customWidth="1"/>
    <col min="7691" max="7936" width="11.42578125" style="96"/>
    <col min="7937" max="7937" width="7" style="96" customWidth="1"/>
    <col min="7938" max="7938" width="2.7109375" style="96" customWidth="1"/>
    <col min="7939" max="7939" width="5.5703125" style="96" customWidth="1"/>
    <col min="7940" max="7940" width="22.140625" style="96" customWidth="1"/>
    <col min="7941" max="7941" width="24.5703125" style="96" customWidth="1"/>
    <col min="7942" max="7942" width="8.28515625" style="96" customWidth="1"/>
    <col min="7943" max="7943" width="1.42578125" style="96" customWidth="1"/>
    <col min="7944" max="7944" width="15.7109375" style="96" customWidth="1"/>
    <col min="7945" max="7945" width="38.7109375" style="96" customWidth="1"/>
    <col min="7946" max="7946" width="1.140625" style="96" customWidth="1"/>
    <col min="7947" max="8192" width="11.42578125" style="96"/>
    <col min="8193" max="8193" width="7" style="96" customWidth="1"/>
    <col min="8194" max="8194" width="2.7109375" style="96" customWidth="1"/>
    <col min="8195" max="8195" width="5.5703125" style="96" customWidth="1"/>
    <col min="8196" max="8196" width="22.140625" style="96" customWidth="1"/>
    <col min="8197" max="8197" width="24.5703125" style="96" customWidth="1"/>
    <col min="8198" max="8198" width="8.28515625" style="96" customWidth="1"/>
    <col min="8199" max="8199" width="1.42578125" style="96" customWidth="1"/>
    <col min="8200" max="8200" width="15.7109375" style="96" customWidth="1"/>
    <col min="8201" max="8201" width="38.7109375" style="96" customWidth="1"/>
    <col min="8202" max="8202" width="1.140625" style="96" customWidth="1"/>
    <col min="8203" max="8448" width="11.42578125" style="96"/>
    <col min="8449" max="8449" width="7" style="96" customWidth="1"/>
    <col min="8450" max="8450" width="2.7109375" style="96" customWidth="1"/>
    <col min="8451" max="8451" width="5.5703125" style="96" customWidth="1"/>
    <col min="8452" max="8452" width="22.140625" style="96" customWidth="1"/>
    <col min="8453" max="8453" width="24.5703125" style="96" customWidth="1"/>
    <col min="8454" max="8454" width="8.28515625" style="96" customWidth="1"/>
    <col min="8455" max="8455" width="1.42578125" style="96" customWidth="1"/>
    <col min="8456" max="8456" width="15.7109375" style="96" customWidth="1"/>
    <col min="8457" max="8457" width="38.7109375" style="96" customWidth="1"/>
    <col min="8458" max="8458" width="1.140625" style="96" customWidth="1"/>
    <col min="8459" max="8704" width="11.42578125" style="96"/>
    <col min="8705" max="8705" width="7" style="96" customWidth="1"/>
    <col min="8706" max="8706" width="2.7109375" style="96" customWidth="1"/>
    <col min="8707" max="8707" width="5.5703125" style="96" customWidth="1"/>
    <col min="8708" max="8708" width="22.140625" style="96" customWidth="1"/>
    <col min="8709" max="8709" width="24.5703125" style="96" customWidth="1"/>
    <col min="8710" max="8710" width="8.28515625" style="96" customWidth="1"/>
    <col min="8711" max="8711" width="1.42578125" style="96" customWidth="1"/>
    <col min="8712" max="8712" width="15.7109375" style="96" customWidth="1"/>
    <col min="8713" max="8713" width="38.7109375" style="96" customWidth="1"/>
    <col min="8714" max="8714" width="1.140625" style="96" customWidth="1"/>
    <col min="8715" max="8960" width="11.42578125" style="96"/>
    <col min="8961" max="8961" width="7" style="96" customWidth="1"/>
    <col min="8962" max="8962" width="2.7109375" style="96" customWidth="1"/>
    <col min="8963" max="8963" width="5.5703125" style="96" customWidth="1"/>
    <col min="8964" max="8964" width="22.140625" style="96" customWidth="1"/>
    <col min="8965" max="8965" width="24.5703125" style="96" customWidth="1"/>
    <col min="8966" max="8966" width="8.28515625" style="96" customWidth="1"/>
    <col min="8967" max="8967" width="1.42578125" style="96" customWidth="1"/>
    <col min="8968" max="8968" width="15.7109375" style="96" customWidth="1"/>
    <col min="8969" max="8969" width="38.7109375" style="96" customWidth="1"/>
    <col min="8970" max="8970" width="1.140625" style="96" customWidth="1"/>
    <col min="8971" max="9216" width="11.42578125" style="96"/>
    <col min="9217" max="9217" width="7" style="96" customWidth="1"/>
    <col min="9218" max="9218" width="2.7109375" style="96" customWidth="1"/>
    <col min="9219" max="9219" width="5.5703125" style="96" customWidth="1"/>
    <col min="9220" max="9220" width="22.140625" style="96" customWidth="1"/>
    <col min="9221" max="9221" width="24.5703125" style="96" customWidth="1"/>
    <col min="9222" max="9222" width="8.28515625" style="96" customWidth="1"/>
    <col min="9223" max="9223" width="1.42578125" style="96" customWidth="1"/>
    <col min="9224" max="9224" width="15.7109375" style="96" customWidth="1"/>
    <col min="9225" max="9225" width="38.7109375" style="96" customWidth="1"/>
    <col min="9226" max="9226" width="1.140625" style="96" customWidth="1"/>
    <col min="9227" max="9472" width="11.42578125" style="96"/>
    <col min="9473" max="9473" width="7" style="96" customWidth="1"/>
    <col min="9474" max="9474" width="2.7109375" style="96" customWidth="1"/>
    <col min="9475" max="9475" width="5.5703125" style="96" customWidth="1"/>
    <col min="9476" max="9476" width="22.140625" style="96" customWidth="1"/>
    <col min="9477" max="9477" width="24.5703125" style="96" customWidth="1"/>
    <col min="9478" max="9478" width="8.28515625" style="96" customWidth="1"/>
    <col min="9479" max="9479" width="1.42578125" style="96" customWidth="1"/>
    <col min="9480" max="9480" width="15.7109375" style="96" customWidth="1"/>
    <col min="9481" max="9481" width="38.7109375" style="96" customWidth="1"/>
    <col min="9482" max="9482" width="1.140625" style="96" customWidth="1"/>
    <col min="9483" max="9728" width="11.42578125" style="96"/>
    <col min="9729" max="9729" width="7" style="96" customWidth="1"/>
    <col min="9730" max="9730" width="2.7109375" style="96" customWidth="1"/>
    <col min="9731" max="9731" width="5.5703125" style="96" customWidth="1"/>
    <col min="9732" max="9732" width="22.140625" style="96" customWidth="1"/>
    <col min="9733" max="9733" width="24.5703125" style="96" customWidth="1"/>
    <col min="9734" max="9734" width="8.28515625" style="96" customWidth="1"/>
    <col min="9735" max="9735" width="1.42578125" style="96" customWidth="1"/>
    <col min="9736" max="9736" width="15.7109375" style="96" customWidth="1"/>
    <col min="9737" max="9737" width="38.7109375" style="96" customWidth="1"/>
    <col min="9738" max="9738" width="1.140625" style="96" customWidth="1"/>
    <col min="9739" max="9984" width="11.42578125" style="96"/>
    <col min="9985" max="9985" width="7" style="96" customWidth="1"/>
    <col min="9986" max="9986" width="2.7109375" style="96" customWidth="1"/>
    <col min="9987" max="9987" width="5.5703125" style="96" customWidth="1"/>
    <col min="9988" max="9988" width="22.140625" style="96" customWidth="1"/>
    <col min="9989" max="9989" width="24.5703125" style="96" customWidth="1"/>
    <col min="9990" max="9990" width="8.28515625" style="96" customWidth="1"/>
    <col min="9991" max="9991" width="1.42578125" style="96" customWidth="1"/>
    <col min="9992" max="9992" width="15.7109375" style="96" customWidth="1"/>
    <col min="9993" max="9993" width="38.7109375" style="96" customWidth="1"/>
    <col min="9994" max="9994" width="1.140625" style="96" customWidth="1"/>
    <col min="9995" max="10240" width="11.42578125" style="96"/>
    <col min="10241" max="10241" width="7" style="96" customWidth="1"/>
    <col min="10242" max="10242" width="2.7109375" style="96" customWidth="1"/>
    <col min="10243" max="10243" width="5.5703125" style="96" customWidth="1"/>
    <col min="10244" max="10244" width="22.140625" style="96" customWidth="1"/>
    <col min="10245" max="10245" width="24.5703125" style="96" customWidth="1"/>
    <col min="10246" max="10246" width="8.28515625" style="96" customWidth="1"/>
    <col min="10247" max="10247" width="1.42578125" style="96" customWidth="1"/>
    <col min="10248" max="10248" width="15.7109375" style="96" customWidth="1"/>
    <col min="10249" max="10249" width="38.7109375" style="96" customWidth="1"/>
    <col min="10250" max="10250" width="1.140625" style="96" customWidth="1"/>
    <col min="10251" max="10496" width="11.42578125" style="96"/>
    <col min="10497" max="10497" width="7" style="96" customWidth="1"/>
    <col min="10498" max="10498" width="2.7109375" style="96" customWidth="1"/>
    <col min="10499" max="10499" width="5.5703125" style="96" customWidth="1"/>
    <col min="10500" max="10500" width="22.140625" style="96" customWidth="1"/>
    <col min="10501" max="10501" width="24.5703125" style="96" customWidth="1"/>
    <col min="10502" max="10502" width="8.28515625" style="96" customWidth="1"/>
    <col min="10503" max="10503" width="1.42578125" style="96" customWidth="1"/>
    <col min="10504" max="10504" width="15.7109375" style="96" customWidth="1"/>
    <col min="10505" max="10505" width="38.7109375" style="96" customWidth="1"/>
    <col min="10506" max="10506" width="1.140625" style="96" customWidth="1"/>
    <col min="10507" max="10752" width="11.42578125" style="96"/>
    <col min="10753" max="10753" width="7" style="96" customWidth="1"/>
    <col min="10754" max="10754" width="2.7109375" style="96" customWidth="1"/>
    <col min="10755" max="10755" width="5.5703125" style="96" customWidth="1"/>
    <col min="10756" max="10756" width="22.140625" style="96" customWidth="1"/>
    <col min="10757" max="10757" width="24.5703125" style="96" customWidth="1"/>
    <col min="10758" max="10758" width="8.28515625" style="96" customWidth="1"/>
    <col min="10759" max="10759" width="1.42578125" style="96" customWidth="1"/>
    <col min="10760" max="10760" width="15.7109375" style="96" customWidth="1"/>
    <col min="10761" max="10761" width="38.7109375" style="96" customWidth="1"/>
    <col min="10762" max="10762" width="1.140625" style="96" customWidth="1"/>
    <col min="10763" max="11008" width="11.42578125" style="96"/>
    <col min="11009" max="11009" width="7" style="96" customWidth="1"/>
    <col min="11010" max="11010" width="2.7109375" style="96" customWidth="1"/>
    <col min="11011" max="11011" width="5.5703125" style="96" customWidth="1"/>
    <col min="11012" max="11012" width="22.140625" style="96" customWidth="1"/>
    <col min="11013" max="11013" width="24.5703125" style="96" customWidth="1"/>
    <col min="11014" max="11014" width="8.28515625" style="96" customWidth="1"/>
    <col min="11015" max="11015" width="1.42578125" style="96" customWidth="1"/>
    <col min="11016" max="11016" width="15.7109375" style="96" customWidth="1"/>
    <col min="11017" max="11017" width="38.7109375" style="96" customWidth="1"/>
    <col min="11018" max="11018" width="1.140625" style="96" customWidth="1"/>
    <col min="11019" max="11264" width="11.42578125" style="96"/>
    <col min="11265" max="11265" width="7" style="96" customWidth="1"/>
    <col min="11266" max="11266" width="2.7109375" style="96" customWidth="1"/>
    <col min="11267" max="11267" width="5.5703125" style="96" customWidth="1"/>
    <col min="11268" max="11268" width="22.140625" style="96" customWidth="1"/>
    <col min="11269" max="11269" width="24.5703125" style="96" customWidth="1"/>
    <col min="11270" max="11270" width="8.28515625" style="96" customWidth="1"/>
    <col min="11271" max="11271" width="1.42578125" style="96" customWidth="1"/>
    <col min="11272" max="11272" width="15.7109375" style="96" customWidth="1"/>
    <col min="11273" max="11273" width="38.7109375" style="96" customWidth="1"/>
    <col min="11274" max="11274" width="1.140625" style="96" customWidth="1"/>
    <col min="11275" max="11520" width="11.42578125" style="96"/>
    <col min="11521" max="11521" width="7" style="96" customWidth="1"/>
    <col min="11522" max="11522" width="2.7109375" style="96" customWidth="1"/>
    <col min="11523" max="11523" width="5.5703125" style="96" customWidth="1"/>
    <col min="11524" max="11524" width="22.140625" style="96" customWidth="1"/>
    <col min="11525" max="11525" width="24.5703125" style="96" customWidth="1"/>
    <col min="11526" max="11526" width="8.28515625" style="96" customWidth="1"/>
    <col min="11527" max="11527" width="1.42578125" style="96" customWidth="1"/>
    <col min="11528" max="11528" width="15.7109375" style="96" customWidth="1"/>
    <col min="11529" max="11529" width="38.7109375" style="96" customWidth="1"/>
    <col min="11530" max="11530" width="1.140625" style="96" customWidth="1"/>
    <col min="11531" max="11776" width="11.42578125" style="96"/>
    <col min="11777" max="11777" width="7" style="96" customWidth="1"/>
    <col min="11778" max="11778" width="2.7109375" style="96" customWidth="1"/>
    <col min="11779" max="11779" width="5.5703125" style="96" customWidth="1"/>
    <col min="11780" max="11780" width="22.140625" style="96" customWidth="1"/>
    <col min="11781" max="11781" width="24.5703125" style="96" customWidth="1"/>
    <col min="11782" max="11782" width="8.28515625" style="96" customWidth="1"/>
    <col min="11783" max="11783" width="1.42578125" style="96" customWidth="1"/>
    <col min="11784" max="11784" width="15.7109375" style="96" customWidth="1"/>
    <col min="11785" max="11785" width="38.7109375" style="96" customWidth="1"/>
    <col min="11786" max="11786" width="1.140625" style="96" customWidth="1"/>
    <col min="11787" max="12032" width="11.42578125" style="96"/>
    <col min="12033" max="12033" width="7" style="96" customWidth="1"/>
    <col min="12034" max="12034" width="2.7109375" style="96" customWidth="1"/>
    <col min="12035" max="12035" width="5.5703125" style="96" customWidth="1"/>
    <col min="12036" max="12036" width="22.140625" style="96" customWidth="1"/>
    <col min="12037" max="12037" width="24.5703125" style="96" customWidth="1"/>
    <col min="12038" max="12038" width="8.28515625" style="96" customWidth="1"/>
    <col min="12039" max="12039" width="1.42578125" style="96" customWidth="1"/>
    <col min="12040" max="12040" width="15.7109375" style="96" customWidth="1"/>
    <col min="12041" max="12041" width="38.7109375" style="96" customWidth="1"/>
    <col min="12042" max="12042" width="1.140625" style="96" customWidth="1"/>
    <col min="12043" max="12288" width="11.42578125" style="96"/>
    <col min="12289" max="12289" width="7" style="96" customWidth="1"/>
    <col min="12290" max="12290" width="2.7109375" style="96" customWidth="1"/>
    <col min="12291" max="12291" width="5.5703125" style="96" customWidth="1"/>
    <col min="12292" max="12292" width="22.140625" style="96" customWidth="1"/>
    <col min="12293" max="12293" width="24.5703125" style="96" customWidth="1"/>
    <col min="12294" max="12294" width="8.28515625" style="96" customWidth="1"/>
    <col min="12295" max="12295" width="1.42578125" style="96" customWidth="1"/>
    <col min="12296" max="12296" width="15.7109375" style="96" customWidth="1"/>
    <col min="12297" max="12297" width="38.7109375" style="96" customWidth="1"/>
    <col min="12298" max="12298" width="1.140625" style="96" customWidth="1"/>
    <col min="12299" max="12544" width="11.42578125" style="96"/>
    <col min="12545" max="12545" width="7" style="96" customWidth="1"/>
    <col min="12546" max="12546" width="2.7109375" style="96" customWidth="1"/>
    <col min="12547" max="12547" width="5.5703125" style="96" customWidth="1"/>
    <col min="12548" max="12548" width="22.140625" style="96" customWidth="1"/>
    <col min="12549" max="12549" width="24.5703125" style="96" customWidth="1"/>
    <col min="12550" max="12550" width="8.28515625" style="96" customWidth="1"/>
    <col min="12551" max="12551" width="1.42578125" style="96" customWidth="1"/>
    <col min="12552" max="12552" width="15.7109375" style="96" customWidth="1"/>
    <col min="12553" max="12553" width="38.7109375" style="96" customWidth="1"/>
    <col min="12554" max="12554" width="1.140625" style="96" customWidth="1"/>
    <col min="12555" max="12800" width="11.42578125" style="96"/>
    <col min="12801" max="12801" width="7" style="96" customWidth="1"/>
    <col min="12802" max="12802" width="2.7109375" style="96" customWidth="1"/>
    <col min="12803" max="12803" width="5.5703125" style="96" customWidth="1"/>
    <col min="12804" max="12804" width="22.140625" style="96" customWidth="1"/>
    <col min="12805" max="12805" width="24.5703125" style="96" customWidth="1"/>
    <col min="12806" max="12806" width="8.28515625" style="96" customWidth="1"/>
    <col min="12807" max="12807" width="1.42578125" style="96" customWidth="1"/>
    <col min="12808" max="12808" width="15.7109375" style="96" customWidth="1"/>
    <col min="12809" max="12809" width="38.7109375" style="96" customWidth="1"/>
    <col min="12810" max="12810" width="1.140625" style="96" customWidth="1"/>
    <col min="12811" max="13056" width="11.42578125" style="96"/>
    <col min="13057" max="13057" width="7" style="96" customWidth="1"/>
    <col min="13058" max="13058" width="2.7109375" style="96" customWidth="1"/>
    <col min="13059" max="13059" width="5.5703125" style="96" customWidth="1"/>
    <col min="13060" max="13060" width="22.140625" style="96" customWidth="1"/>
    <col min="13061" max="13061" width="24.5703125" style="96" customWidth="1"/>
    <col min="13062" max="13062" width="8.28515625" style="96" customWidth="1"/>
    <col min="13063" max="13063" width="1.42578125" style="96" customWidth="1"/>
    <col min="13064" max="13064" width="15.7109375" style="96" customWidth="1"/>
    <col min="13065" max="13065" width="38.7109375" style="96" customWidth="1"/>
    <col min="13066" max="13066" width="1.140625" style="96" customWidth="1"/>
    <col min="13067" max="13312" width="11.42578125" style="96"/>
    <col min="13313" max="13313" width="7" style="96" customWidth="1"/>
    <col min="13314" max="13314" width="2.7109375" style="96" customWidth="1"/>
    <col min="13315" max="13315" width="5.5703125" style="96" customWidth="1"/>
    <col min="13316" max="13316" width="22.140625" style="96" customWidth="1"/>
    <col min="13317" max="13317" width="24.5703125" style="96" customWidth="1"/>
    <col min="13318" max="13318" width="8.28515625" style="96" customWidth="1"/>
    <col min="13319" max="13319" width="1.42578125" style="96" customWidth="1"/>
    <col min="13320" max="13320" width="15.7109375" style="96" customWidth="1"/>
    <col min="13321" max="13321" width="38.7109375" style="96" customWidth="1"/>
    <col min="13322" max="13322" width="1.140625" style="96" customWidth="1"/>
    <col min="13323" max="13568" width="11.42578125" style="96"/>
    <col min="13569" max="13569" width="7" style="96" customWidth="1"/>
    <col min="13570" max="13570" width="2.7109375" style="96" customWidth="1"/>
    <col min="13571" max="13571" width="5.5703125" style="96" customWidth="1"/>
    <col min="13572" max="13572" width="22.140625" style="96" customWidth="1"/>
    <col min="13573" max="13573" width="24.5703125" style="96" customWidth="1"/>
    <col min="13574" max="13574" width="8.28515625" style="96" customWidth="1"/>
    <col min="13575" max="13575" width="1.42578125" style="96" customWidth="1"/>
    <col min="13576" max="13576" width="15.7109375" style="96" customWidth="1"/>
    <col min="13577" max="13577" width="38.7109375" style="96" customWidth="1"/>
    <col min="13578" max="13578" width="1.140625" style="96" customWidth="1"/>
    <col min="13579" max="13824" width="11.42578125" style="96"/>
    <col min="13825" max="13825" width="7" style="96" customWidth="1"/>
    <col min="13826" max="13826" width="2.7109375" style="96" customWidth="1"/>
    <col min="13827" max="13827" width="5.5703125" style="96" customWidth="1"/>
    <col min="13828" max="13828" width="22.140625" style="96" customWidth="1"/>
    <col min="13829" max="13829" width="24.5703125" style="96" customWidth="1"/>
    <col min="13830" max="13830" width="8.28515625" style="96" customWidth="1"/>
    <col min="13831" max="13831" width="1.42578125" style="96" customWidth="1"/>
    <col min="13832" max="13832" width="15.7109375" style="96" customWidth="1"/>
    <col min="13833" max="13833" width="38.7109375" style="96" customWidth="1"/>
    <col min="13834" max="13834" width="1.140625" style="96" customWidth="1"/>
    <col min="13835" max="14080" width="11.42578125" style="96"/>
    <col min="14081" max="14081" width="7" style="96" customWidth="1"/>
    <col min="14082" max="14082" width="2.7109375" style="96" customWidth="1"/>
    <col min="14083" max="14083" width="5.5703125" style="96" customWidth="1"/>
    <col min="14084" max="14084" width="22.140625" style="96" customWidth="1"/>
    <col min="14085" max="14085" width="24.5703125" style="96" customWidth="1"/>
    <col min="14086" max="14086" width="8.28515625" style="96" customWidth="1"/>
    <col min="14087" max="14087" width="1.42578125" style="96" customWidth="1"/>
    <col min="14088" max="14088" width="15.7109375" style="96" customWidth="1"/>
    <col min="14089" max="14089" width="38.7109375" style="96" customWidth="1"/>
    <col min="14090" max="14090" width="1.140625" style="96" customWidth="1"/>
    <col min="14091" max="14336" width="11.42578125" style="96"/>
    <col min="14337" max="14337" width="7" style="96" customWidth="1"/>
    <col min="14338" max="14338" width="2.7109375" style="96" customWidth="1"/>
    <col min="14339" max="14339" width="5.5703125" style="96" customWidth="1"/>
    <col min="14340" max="14340" width="22.140625" style="96" customWidth="1"/>
    <col min="14341" max="14341" width="24.5703125" style="96" customWidth="1"/>
    <col min="14342" max="14342" width="8.28515625" style="96" customWidth="1"/>
    <col min="14343" max="14343" width="1.42578125" style="96" customWidth="1"/>
    <col min="14344" max="14344" width="15.7109375" style="96" customWidth="1"/>
    <col min="14345" max="14345" width="38.7109375" style="96" customWidth="1"/>
    <col min="14346" max="14346" width="1.140625" style="96" customWidth="1"/>
    <col min="14347" max="14592" width="11.42578125" style="96"/>
    <col min="14593" max="14593" width="7" style="96" customWidth="1"/>
    <col min="14594" max="14594" width="2.7109375" style="96" customWidth="1"/>
    <col min="14595" max="14595" width="5.5703125" style="96" customWidth="1"/>
    <col min="14596" max="14596" width="22.140625" style="96" customWidth="1"/>
    <col min="14597" max="14597" width="24.5703125" style="96" customWidth="1"/>
    <col min="14598" max="14598" width="8.28515625" style="96" customWidth="1"/>
    <col min="14599" max="14599" width="1.42578125" style="96" customWidth="1"/>
    <col min="14600" max="14600" width="15.7109375" style="96" customWidth="1"/>
    <col min="14601" max="14601" width="38.7109375" style="96" customWidth="1"/>
    <col min="14602" max="14602" width="1.140625" style="96" customWidth="1"/>
    <col min="14603" max="14848" width="11.42578125" style="96"/>
    <col min="14849" max="14849" width="7" style="96" customWidth="1"/>
    <col min="14850" max="14850" width="2.7109375" style="96" customWidth="1"/>
    <col min="14851" max="14851" width="5.5703125" style="96" customWidth="1"/>
    <col min="14852" max="14852" width="22.140625" style="96" customWidth="1"/>
    <col min="14853" max="14853" width="24.5703125" style="96" customWidth="1"/>
    <col min="14854" max="14854" width="8.28515625" style="96" customWidth="1"/>
    <col min="14855" max="14855" width="1.42578125" style="96" customWidth="1"/>
    <col min="14856" max="14856" width="15.7109375" style="96" customWidth="1"/>
    <col min="14857" max="14857" width="38.7109375" style="96" customWidth="1"/>
    <col min="14858" max="14858" width="1.140625" style="96" customWidth="1"/>
    <col min="14859" max="15104" width="11.42578125" style="96"/>
    <col min="15105" max="15105" width="7" style="96" customWidth="1"/>
    <col min="15106" max="15106" width="2.7109375" style="96" customWidth="1"/>
    <col min="15107" max="15107" width="5.5703125" style="96" customWidth="1"/>
    <col min="15108" max="15108" width="22.140625" style="96" customWidth="1"/>
    <col min="15109" max="15109" width="24.5703125" style="96" customWidth="1"/>
    <col min="15110" max="15110" width="8.28515625" style="96" customWidth="1"/>
    <col min="15111" max="15111" width="1.42578125" style="96" customWidth="1"/>
    <col min="15112" max="15112" width="15.7109375" style="96" customWidth="1"/>
    <col min="15113" max="15113" width="38.7109375" style="96" customWidth="1"/>
    <col min="15114" max="15114" width="1.140625" style="96" customWidth="1"/>
    <col min="15115" max="15360" width="11.42578125" style="96"/>
    <col min="15361" max="15361" width="7" style="96" customWidth="1"/>
    <col min="15362" max="15362" width="2.7109375" style="96" customWidth="1"/>
    <col min="15363" max="15363" width="5.5703125" style="96" customWidth="1"/>
    <col min="15364" max="15364" width="22.140625" style="96" customWidth="1"/>
    <col min="15365" max="15365" width="24.5703125" style="96" customWidth="1"/>
    <col min="15366" max="15366" width="8.28515625" style="96" customWidth="1"/>
    <col min="15367" max="15367" width="1.42578125" style="96" customWidth="1"/>
    <col min="15368" max="15368" width="15.7109375" style="96" customWidth="1"/>
    <col min="15369" max="15369" width="38.7109375" style="96" customWidth="1"/>
    <col min="15370" max="15370" width="1.140625" style="96" customWidth="1"/>
    <col min="15371" max="15616" width="11.42578125" style="96"/>
    <col min="15617" max="15617" width="7" style="96" customWidth="1"/>
    <col min="15618" max="15618" width="2.7109375" style="96" customWidth="1"/>
    <col min="15619" max="15619" width="5.5703125" style="96" customWidth="1"/>
    <col min="15620" max="15620" width="22.140625" style="96" customWidth="1"/>
    <col min="15621" max="15621" width="24.5703125" style="96" customWidth="1"/>
    <col min="15622" max="15622" width="8.28515625" style="96" customWidth="1"/>
    <col min="15623" max="15623" width="1.42578125" style="96" customWidth="1"/>
    <col min="15624" max="15624" width="15.7109375" style="96" customWidth="1"/>
    <col min="15625" max="15625" width="38.7109375" style="96" customWidth="1"/>
    <col min="15626" max="15626" width="1.140625" style="96" customWidth="1"/>
    <col min="15627" max="15872" width="11.42578125" style="96"/>
    <col min="15873" max="15873" width="7" style="96" customWidth="1"/>
    <col min="15874" max="15874" width="2.7109375" style="96" customWidth="1"/>
    <col min="15875" max="15875" width="5.5703125" style="96" customWidth="1"/>
    <col min="15876" max="15876" width="22.140625" style="96" customWidth="1"/>
    <col min="15877" max="15877" width="24.5703125" style="96" customWidth="1"/>
    <col min="15878" max="15878" width="8.28515625" style="96" customWidth="1"/>
    <col min="15879" max="15879" width="1.42578125" style="96" customWidth="1"/>
    <col min="15880" max="15880" width="15.7109375" style="96" customWidth="1"/>
    <col min="15881" max="15881" width="38.7109375" style="96" customWidth="1"/>
    <col min="15882" max="15882" width="1.140625" style="96" customWidth="1"/>
    <col min="15883" max="16128" width="11.42578125" style="96"/>
    <col min="16129" max="16129" width="7" style="96" customWidth="1"/>
    <col min="16130" max="16130" width="2.7109375" style="96" customWidth="1"/>
    <col min="16131" max="16131" width="5.5703125" style="96" customWidth="1"/>
    <col min="16132" max="16132" width="22.140625" style="96" customWidth="1"/>
    <col min="16133" max="16133" width="24.5703125" style="96" customWidth="1"/>
    <col min="16134" max="16134" width="8.28515625" style="96" customWidth="1"/>
    <col min="16135" max="16135" width="1.42578125" style="96" customWidth="1"/>
    <col min="16136" max="16136" width="15.7109375" style="96" customWidth="1"/>
    <col min="16137" max="16137" width="38.7109375" style="96" customWidth="1"/>
    <col min="16138" max="16138" width="1.140625" style="96" customWidth="1"/>
    <col min="16139" max="16384" width="11.42578125" style="96"/>
  </cols>
  <sheetData>
    <row r="1" spans="1:10">
      <c r="A1" s="74" t="s">
        <v>678</v>
      </c>
    </row>
    <row r="2" spans="1:10">
      <c r="A2" s="92" t="s">
        <v>715</v>
      </c>
      <c r="B2" s="96" t="s">
        <v>716</v>
      </c>
    </row>
    <row r="3" spans="1:10" ht="15.75">
      <c r="A3" s="820"/>
      <c r="B3" s="821"/>
      <c r="C3" s="821"/>
      <c r="D3" s="822"/>
      <c r="E3" s="101"/>
      <c r="G3" s="517" t="s">
        <v>17</v>
      </c>
      <c r="H3" s="518"/>
      <c r="I3" s="518"/>
      <c r="J3" s="519"/>
    </row>
    <row r="4" spans="1:10" ht="15.75">
      <c r="A4" s="823" t="s">
        <v>717</v>
      </c>
      <c r="B4" s="824"/>
      <c r="C4" s="824"/>
      <c r="D4" s="825"/>
      <c r="E4" s="102">
        <f>'2.1.c Insumos'!F62</f>
        <v>0</v>
      </c>
      <c r="G4" s="78"/>
      <c r="H4" s="84"/>
      <c r="I4" s="84"/>
      <c r="J4" s="85"/>
    </row>
    <row r="5" spans="1:10" ht="15.75">
      <c r="A5" s="826" t="s">
        <v>718</v>
      </c>
      <c r="B5" s="827"/>
      <c r="C5" s="827"/>
      <c r="D5" s="828"/>
      <c r="E5" s="103" t="e">
        <f>1/E4</f>
        <v>#DIV/0!</v>
      </c>
      <c r="G5" s="80"/>
      <c r="H5" s="8"/>
      <c r="I5" s="86" t="s">
        <v>19</v>
      </c>
      <c r="J5" s="87"/>
    </row>
    <row r="6" spans="1:10" ht="15.75">
      <c r="A6" s="829"/>
      <c r="B6" s="830"/>
      <c r="C6" s="830"/>
      <c r="D6" s="831"/>
      <c r="E6" s="104"/>
      <c r="G6" s="80"/>
      <c r="H6" s="32"/>
      <c r="I6" s="86" t="s">
        <v>21</v>
      </c>
      <c r="J6" s="87"/>
    </row>
    <row r="7" spans="1:10" ht="15" customHeight="1">
      <c r="A7" s="92"/>
      <c r="B7" s="92"/>
      <c r="C7" s="92"/>
      <c r="D7" s="92"/>
      <c r="G7" s="80"/>
      <c r="H7" s="33"/>
      <c r="I7" s="86" t="s">
        <v>23</v>
      </c>
      <c r="J7" s="87"/>
    </row>
    <row r="8" spans="1:10">
      <c r="A8" s="92" t="s">
        <v>719</v>
      </c>
      <c r="B8" s="92" t="s">
        <v>720</v>
      </c>
      <c r="G8" s="81"/>
      <c r="H8" s="88"/>
      <c r="I8" s="88"/>
      <c r="J8" s="89"/>
    </row>
    <row r="10" spans="1:10">
      <c r="C10" s="105" t="s">
        <v>721</v>
      </c>
      <c r="D10" s="106" t="e">
        <f>(1/12)*(1-(E5*(E4/2)))</f>
        <v>#DIV/0!</v>
      </c>
      <c r="E10" s="100"/>
    </row>
    <row r="24" spans="5:5">
      <c r="E24" s="74"/>
    </row>
  </sheetData>
  <sheetProtection algorithmName="SHA-512" hashValue="AzJE6LsLY+aKFIv0D4U6weZKCgDtNLJbsCjGftvyoOn0DOCY/SThuP7M/pYvw/2MfVxxgSZsGd/KaqTRpsgCpg==" saltValue="b650t2tqo6unaJKzCgJGeg==" spinCount="100000" sheet="1" objects="1" scenarios="1"/>
  <mergeCells count="5">
    <mergeCell ref="A3:D3"/>
    <mergeCell ref="G3:J3"/>
    <mergeCell ref="A4:D4"/>
    <mergeCell ref="A5:D5"/>
    <mergeCell ref="A6:D6"/>
  </mergeCells>
  <pageMargins left="0.78740157499999996" right="0.78740157499999996" top="0.984251969" bottom="0.984251969" header="0.49212598499999999" footer="0.49212598499999999"/>
  <pageSetup paperSize="9"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ilha29">
    <tabColor theme="6" tint="0.39994506668294322"/>
    <pageSetUpPr fitToPage="1"/>
  </sheetPr>
  <dimension ref="A1:N9"/>
  <sheetViews>
    <sheetView workbookViewId="0">
      <selection activeCell="G12" sqref="G12"/>
    </sheetView>
  </sheetViews>
  <sheetFormatPr defaultColWidth="9.140625" defaultRowHeight="12.75"/>
  <cols>
    <col min="1" max="16384" width="9.140625" style="1"/>
  </cols>
  <sheetData>
    <row r="1" spans="1:14" ht="15">
      <c r="A1" s="74" t="s">
        <v>678</v>
      </c>
    </row>
    <row r="2" spans="1:14" ht="15">
      <c r="A2" s="92"/>
      <c r="B2" s="92"/>
      <c r="K2" s="517" t="s">
        <v>17</v>
      </c>
      <c r="L2" s="518"/>
      <c r="M2" s="518"/>
      <c r="N2" s="519"/>
    </row>
    <row r="3" spans="1:14" ht="15">
      <c r="A3" s="91" t="s">
        <v>722</v>
      </c>
      <c r="B3" s="92" t="s">
        <v>723</v>
      </c>
      <c r="K3" s="78"/>
      <c r="L3" s="84"/>
      <c r="M3" s="84"/>
      <c r="N3" s="85"/>
    </row>
    <row r="4" spans="1:14" ht="15">
      <c r="K4" s="80"/>
      <c r="L4" s="8"/>
      <c r="M4" s="86" t="s">
        <v>19</v>
      </c>
      <c r="N4" s="87"/>
    </row>
    <row r="5" spans="1:14" ht="15">
      <c r="A5" s="91" t="s">
        <v>724</v>
      </c>
      <c r="B5" s="92" t="s">
        <v>725</v>
      </c>
      <c r="K5" s="80"/>
      <c r="L5" s="32"/>
      <c r="M5" s="86" t="s">
        <v>21</v>
      </c>
      <c r="N5" s="87"/>
    </row>
    <row r="6" spans="1:14" ht="15">
      <c r="A6" s="91"/>
      <c r="B6" s="92"/>
      <c r="K6" s="80"/>
      <c r="L6" s="33"/>
      <c r="M6" s="86" t="s">
        <v>23</v>
      </c>
      <c r="N6" s="87"/>
    </row>
    <row r="7" spans="1:14" ht="15">
      <c r="A7" s="96"/>
      <c r="B7" s="97" t="s">
        <v>721</v>
      </c>
      <c r="C7" s="98">
        <v>0.5</v>
      </c>
      <c r="D7" s="99"/>
      <c r="E7" s="96"/>
      <c r="K7" s="81"/>
      <c r="L7" s="88"/>
      <c r="M7" s="88"/>
      <c r="N7" s="89"/>
    </row>
    <row r="8" spans="1:14" ht="15">
      <c r="A8" s="96"/>
      <c r="B8" s="96"/>
      <c r="C8" s="96"/>
      <c r="D8" s="100"/>
      <c r="E8" s="96"/>
    </row>
    <row r="9" spans="1:14" ht="15">
      <c r="A9" s="96"/>
      <c r="B9" s="96"/>
      <c r="C9" s="96"/>
      <c r="D9" s="96"/>
      <c r="E9" s="96"/>
    </row>
  </sheetData>
  <sheetProtection algorithmName="SHA-512" hashValue="mrsmu3Y+7KRn1077wvire9XR3VkrpIJnfp+UWBMoyra9zleKVZ+Gpg7kyYq380LvAPkKeVHcQr3/640vZRRoRQ==" saltValue="QB/eHYVy5bR4dAVO899IhQ==" spinCount="100000" sheet="1" objects="1" scenarios="1"/>
  <mergeCells count="1">
    <mergeCell ref="K2:N2"/>
  </mergeCells>
  <pageMargins left="0.511811024" right="0.511811024" top="0.78740157499999996" bottom="0.78740157499999996" header="0.31496062000000002" footer="0.31496062000000002"/>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tabColor theme="9" tint="0.59999389629810485"/>
    <pageSetUpPr fitToPage="1"/>
  </sheetPr>
  <dimension ref="A1:V35"/>
  <sheetViews>
    <sheetView topLeftCell="A3" zoomScale="115" zoomScaleNormal="115" workbookViewId="0">
      <selection activeCell="C28" sqref="C28"/>
    </sheetView>
  </sheetViews>
  <sheetFormatPr defaultColWidth="0" defaultRowHeight="12.75"/>
  <cols>
    <col min="1" max="1" width="5.85546875" style="296" customWidth="1"/>
    <col min="2" max="2" width="33.7109375" style="296" customWidth="1"/>
    <col min="3" max="3" width="9.85546875" style="297" customWidth="1"/>
    <col min="4" max="4" width="10.42578125" style="297" customWidth="1"/>
    <col min="5" max="5" width="16.28515625" style="297" customWidth="1"/>
    <col min="6" max="6" width="9.42578125" style="296" customWidth="1"/>
    <col min="7" max="7" width="0.140625" style="296" customWidth="1"/>
    <col min="8" max="8" width="9.42578125" style="296" customWidth="1"/>
    <col min="9" max="9" width="9.5703125" style="296" customWidth="1"/>
    <col min="10" max="10" width="9.42578125" style="296" customWidth="1"/>
    <col min="11" max="11" width="10.28515625" style="296" customWidth="1"/>
    <col min="12" max="12" width="9.85546875" style="296" customWidth="1"/>
    <col min="13" max="13" width="9.7109375" style="296" customWidth="1"/>
    <col min="14" max="14" width="9.5703125" style="296" customWidth="1"/>
    <col min="15" max="15" width="9.140625" style="177" customWidth="1"/>
    <col min="16" max="16" width="9.140625" style="296" customWidth="1"/>
    <col min="17" max="17" width="9.42578125" style="296" customWidth="1"/>
    <col min="18" max="18" width="9.140625" style="296" customWidth="1"/>
    <col min="19" max="19" width="4.7109375" style="177" customWidth="1"/>
    <col min="20" max="20" width="11" style="177" customWidth="1"/>
    <col min="21" max="21" width="10.7109375" style="177" customWidth="1"/>
    <col min="22" max="22" width="10.42578125" style="177" customWidth="1"/>
    <col min="23" max="23" width="12.5703125" style="177" customWidth="1"/>
    <col min="24" max="256" width="0" style="177" hidden="1"/>
    <col min="257" max="257" width="5.85546875" style="177" customWidth="1"/>
    <col min="258" max="258" width="33.7109375" style="177" customWidth="1"/>
    <col min="259" max="259" width="9.85546875" style="177" customWidth="1"/>
    <col min="260" max="260" width="10.42578125" style="177" customWidth="1"/>
    <col min="261" max="261" width="16.28515625" style="177" customWidth="1"/>
    <col min="262" max="262" width="9.42578125" style="177" customWidth="1"/>
    <col min="263" max="263" width="0.140625" style="177" customWidth="1"/>
    <col min="264" max="264" width="9.42578125" style="177" customWidth="1"/>
    <col min="265" max="265" width="9.5703125" style="177" customWidth="1"/>
    <col min="266" max="266" width="9.42578125" style="177" customWidth="1"/>
    <col min="267" max="267" width="10.28515625" style="177" customWidth="1"/>
    <col min="268" max="268" width="9.85546875" style="177" customWidth="1"/>
    <col min="269" max="269" width="9.7109375" style="177" customWidth="1"/>
    <col min="270" max="270" width="9.5703125" style="177" customWidth="1"/>
    <col min="271" max="272" width="9.140625" style="177" customWidth="1"/>
    <col min="273" max="273" width="9.42578125" style="177" customWidth="1"/>
    <col min="274" max="274" width="9.140625" style="177" customWidth="1"/>
    <col min="275" max="275" width="4.7109375" style="177" customWidth="1"/>
    <col min="276" max="276" width="11" style="177" customWidth="1"/>
    <col min="277" max="277" width="10.7109375" style="177" customWidth="1"/>
    <col min="278" max="278" width="10.42578125" style="177" customWidth="1"/>
    <col min="279" max="279" width="12.5703125" style="177" customWidth="1"/>
    <col min="280" max="512" width="0" style="177" hidden="1"/>
    <col min="513" max="513" width="5.85546875" style="177" customWidth="1"/>
    <col min="514" max="514" width="33.7109375" style="177" customWidth="1"/>
    <col min="515" max="515" width="9.85546875" style="177" customWidth="1"/>
    <col min="516" max="516" width="10.42578125" style="177" customWidth="1"/>
    <col min="517" max="517" width="16.28515625" style="177" customWidth="1"/>
    <col min="518" max="518" width="9.42578125" style="177" customWidth="1"/>
    <col min="519" max="519" width="0.140625" style="177" customWidth="1"/>
    <col min="520" max="520" width="9.42578125" style="177" customWidth="1"/>
    <col min="521" max="521" width="9.5703125" style="177" customWidth="1"/>
    <col min="522" max="522" width="9.42578125" style="177" customWidth="1"/>
    <col min="523" max="523" width="10.28515625" style="177" customWidth="1"/>
    <col min="524" max="524" width="9.85546875" style="177" customWidth="1"/>
    <col min="525" max="525" width="9.7109375" style="177" customWidth="1"/>
    <col min="526" max="526" width="9.5703125" style="177" customWidth="1"/>
    <col min="527" max="528" width="9.140625" style="177" customWidth="1"/>
    <col min="529" max="529" width="9.42578125" style="177" customWidth="1"/>
    <col min="530" max="530" width="9.140625" style="177" customWidth="1"/>
    <col min="531" max="531" width="4.7109375" style="177" customWidth="1"/>
    <col min="532" max="532" width="11" style="177" customWidth="1"/>
    <col min="533" max="533" width="10.7109375" style="177" customWidth="1"/>
    <col min="534" max="534" width="10.42578125" style="177" customWidth="1"/>
    <col min="535" max="535" width="12.5703125" style="177" customWidth="1"/>
    <col min="536" max="768" width="0" style="177" hidden="1"/>
    <col min="769" max="769" width="5.85546875" style="177" customWidth="1"/>
    <col min="770" max="770" width="33.7109375" style="177" customWidth="1"/>
    <col min="771" max="771" width="9.85546875" style="177" customWidth="1"/>
    <col min="772" max="772" width="10.42578125" style="177" customWidth="1"/>
    <col min="773" max="773" width="16.28515625" style="177" customWidth="1"/>
    <col min="774" max="774" width="9.42578125" style="177" customWidth="1"/>
    <col min="775" max="775" width="0.140625" style="177" customWidth="1"/>
    <col min="776" max="776" width="9.42578125" style="177" customWidth="1"/>
    <col min="777" max="777" width="9.5703125" style="177" customWidth="1"/>
    <col min="778" max="778" width="9.42578125" style="177" customWidth="1"/>
    <col min="779" max="779" width="10.28515625" style="177" customWidth="1"/>
    <col min="780" max="780" width="9.85546875" style="177" customWidth="1"/>
    <col min="781" max="781" width="9.7109375" style="177" customWidth="1"/>
    <col min="782" max="782" width="9.5703125" style="177" customWidth="1"/>
    <col min="783" max="784" width="9.140625" style="177" customWidth="1"/>
    <col min="785" max="785" width="9.42578125" style="177" customWidth="1"/>
    <col min="786" max="786" width="9.140625" style="177" customWidth="1"/>
    <col min="787" max="787" width="4.7109375" style="177" customWidth="1"/>
    <col min="788" max="788" width="11" style="177" customWidth="1"/>
    <col min="789" max="789" width="10.7109375" style="177" customWidth="1"/>
    <col min="790" max="790" width="10.42578125" style="177" customWidth="1"/>
    <col min="791" max="791" width="12.5703125" style="177" customWidth="1"/>
    <col min="792" max="1024" width="0" style="177" hidden="1"/>
    <col min="1025" max="1025" width="5.85546875" style="177" customWidth="1"/>
    <col min="1026" max="1026" width="33.7109375" style="177" customWidth="1"/>
    <col min="1027" max="1027" width="9.85546875" style="177" customWidth="1"/>
    <col min="1028" max="1028" width="10.42578125" style="177" customWidth="1"/>
    <col min="1029" max="1029" width="16.28515625" style="177" customWidth="1"/>
    <col min="1030" max="1030" width="9.42578125" style="177" customWidth="1"/>
    <col min="1031" max="1031" width="0.140625" style="177" customWidth="1"/>
    <col min="1032" max="1032" width="9.42578125" style="177" customWidth="1"/>
    <col min="1033" max="1033" width="9.5703125" style="177" customWidth="1"/>
    <col min="1034" max="1034" width="9.42578125" style="177" customWidth="1"/>
    <col min="1035" max="1035" width="10.28515625" style="177" customWidth="1"/>
    <col min="1036" max="1036" width="9.85546875" style="177" customWidth="1"/>
    <col min="1037" max="1037" width="9.7109375" style="177" customWidth="1"/>
    <col min="1038" max="1038" width="9.5703125" style="177" customWidth="1"/>
    <col min="1039" max="1040" width="9.140625" style="177" customWidth="1"/>
    <col min="1041" max="1041" width="9.42578125" style="177" customWidth="1"/>
    <col min="1042" max="1042" width="9.140625" style="177" customWidth="1"/>
    <col min="1043" max="1043" width="4.7109375" style="177" customWidth="1"/>
    <col min="1044" max="1044" width="11" style="177" customWidth="1"/>
    <col min="1045" max="1045" width="10.7109375" style="177" customWidth="1"/>
    <col min="1046" max="1046" width="10.42578125" style="177" customWidth="1"/>
    <col min="1047" max="1047" width="12.5703125" style="177" customWidth="1"/>
    <col min="1048" max="1280" width="0" style="177" hidden="1"/>
    <col min="1281" max="1281" width="5.85546875" style="177" customWidth="1"/>
    <col min="1282" max="1282" width="33.7109375" style="177" customWidth="1"/>
    <col min="1283" max="1283" width="9.85546875" style="177" customWidth="1"/>
    <col min="1284" max="1284" width="10.42578125" style="177" customWidth="1"/>
    <col min="1285" max="1285" width="16.28515625" style="177" customWidth="1"/>
    <col min="1286" max="1286" width="9.42578125" style="177" customWidth="1"/>
    <col min="1287" max="1287" width="0.140625" style="177" customWidth="1"/>
    <col min="1288" max="1288" width="9.42578125" style="177" customWidth="1"/>
    <col min="1289" max="1289" width="9.5703125" style="177" customWidth="1"/>
    <col min="1290" max="1290" width="9.42578125" style="177" customWidth="1"/>
    <col min="1291" max="1291" width="10.28515625" style="177" customWidth="1"/>
    <col min="1292" max="1292" width="9.85546875" style="177" customWidth="1"/>
    <col min="1293" max="1293" width="9.7109375" style="177" customWidth="1"/>
    <col min="1294" max="1294" width="9.5703125" style="177" customWidth="1"/>
    <col min="1295" max="1296" width="9.140625" style="177" customWidth="1"/>
    <col min="1297" max="1297" width="9.42578125" style="177" customWidth="1"/>
    <col min="1298" max="1298" width="9.140625" style="177" customWidth="1"/>
    <col min="1299" max="1299" width="4.7109375" style="177" customWidth="1"/>
    <col min="1300" max="1300" width="11" style="177" customWidth="1"/>
    <col min="1301" max="1301" width="10.7109375" style="177" customWidth="1"/>
    <col min="1302" max="1302" width="10.42578125" style="177" customWidth="1"/>
    <col min="1303" max="1303" width="12.5703125" style="177" customWidth="1"/>
    <col min="1304" max="1536" width="0" style="177" hidden="1"/>
    <col min="1537" max="1537" width="5.85546875" style="177" customWidth="1"/>
    <col min="1538" max="1538" width="33.7109375" style="177" customWidth="1"/>
    <col min="1539" max="1539" width="9.85546875" style="177" customWidth="1"/>
    <col min="1540" max="1540" width="10.42578125" style="177" customWidth="1"/>
    <col min="1541" max="1541" width="16.28515625" style="177" customWidth="1"/>
    <col min="1542" max="1542" width="9.42578125" style="177" customWidth="1"/>
    <col min="1543" max="1543" width="0.140625" style="177" customWidth="1"/>
    <col min="1544" max="1544" width="9.42578125" style="177" customWidth="1"/>
    <col min="1545" max="1545" width="9.5703125" style="177" customWidth="1"/>
    <col min="1546" max="1546" width="9.42578125" style="177" customWidth="1"/>
    <col min="1547" max="1547" width="10.28515625" style="177" customWidth="1"/>
    <col min="1548" max="1548" width="9.85546875" style="177" customWidth="1"/>
    <col min="1549" max="1549" width="9.7109375" style="177" customWidth="1"/>
    <col min="1550" max="1550" width="9.5703125" style="177" customWidth="1"/>
    <col min="1551" max="1552" width="9.140625" style="177" customWidth="1"/>
    <col min="1553" max="1553" width="9.42578125" style="177" customWidth="1"/>
    <col min="1554" max="1554" width="9.140625" style="177" customWidth="1"/>
    <col min="1555" max="1555" width="4.7109375" style="177" customWidth="1"/>
    <col min="1556" max="1556" width="11" style="177" customWidth="1"/>
    <col min="1557" max="1557" width="10.7109375" style="177" customWidth="1"/>
    <col min="1558" max="1558" width="10.42578125" style="177" customWidth="1"/>
    <col min="1559" max="1559" width="12.5703125" style="177" customWidth="1"/>
    <col min="1560" max="1792" width="0" style="177" hidden="1"/>
    <col min="1793" max="1793" width="5.85546875" style="177" customWidth="1"/>
    <col min="1794" max="1794" width="33.7109375" style="177" customWidth="1"/>
    <col min="1795" max="1795" width="9.85546875" style="177" customWidth="1"/>
    <col min="1796" max="1796" width="10.42578125" style="177" customWidth="1"/>
    <col min="1797" max="1797" width="16.28515625" style="177" customWidth="1"/>
    <col min="1798" max="1798" width="9.42578125" style="177" customWidth="1"/>
    <col min="1799" max="1799" width="0.140625" style="177" customWidth="1"/>
    <col min="1800" max="1800" width="9.42578125" style="177" customWidth="1"/>
    <col min="1801" max="1801" width="9.5703125" style="177" customWidth="1"/>
    <col min="1802" max="1802" width="9.42578125" style="177" customWidth="1"/>
    <col min="1803" max="1803" width="10.28515625" style="177" customWidth="1"/>
    <col min="1804" max="1804" width="9.85546875" style="177" customWidth="1"/>
    <col min="1805" max="1805" width="9.7109375" style="177" customWidth="1"/>
    <col min="1806" max="1806" width="9.5703125" style="177" customWidth="1"/>
    <col min="1807" max="1808" width="9.140625" style="177" customWidth="1"/>
    <col min="1809" max="1809" width="9.42578125" style="177" customWidth="1"/>
    <col min="1810" max="1810" width="9.140625" style="177" customWidth="1"/>
    <col min="1811" max="1811" width="4.7109375" style="177" customWidth="1"/>
    <col min="1812" max="1812" width="11" style="177" customWidth="1"/>
    <col min="1813" max="1813" width="10.7109375" style="177" customWidth="1"/>
    <col min="1814" max="1814" width="10.42578125" style="177" customWidth="1"/>
    <col min="1815" max="1815" width="12.5703125" style="177" customWidth="1"/>
    <col min="1816" max="2048" width="0" style="177" hidden="1"/>
    <col min="2049" max="2049" width="5.85546875" style="177" customWidth="1"/>
    <col min="2050" max="2050" width="33.7109375" style="177" customWidth="1"/>
    <col min="2051" max="2051" width="9.85546875" style="177" customWidth="1"/>
    <col min="2052" max="2052" width="10.42578125" style="177" customWidth="1"/>
    <col min="2053" max="2053" width="16.28515625" style="177" customWidth="1"/>
    <col min="2054" max="2054" width="9.42578125" style="177" customWidth="1"/>
    <col min="2055" max="2055" width="0.140625" style="177" customWidth="1"/>
    <col min="2056" max="2056" width="9.42578125" style="177" customWidth="1"/>
    <col min="2057" max="2057" width="9.5703125" style="177" customWidth="1"/>
    <col min="2058" max="2058" width="9.42578125" style="177" customWidth="1"/>
    <col min="2059" max="2059" width="10.28515625" style="177" customWidth="1"/>
    <col min="2060" max="2060" width="9.85546875" style="177" customWidth="1"/>
    <col min="2061" max="2061" width="9.7109375" style="177" customWidth="1"/>
    <col min="2062" max="2062" width="9.5703125" style="177" customWidth="1"/>
    <col min="2063" max="2064" width="9.140625" style="177" customWidth="1"/>
    <col min="2065" max="2065" width="9.42578125" style="177" customWidth="1"/>
    <col min="2066" max="2066" width="9.140625" style="177" customWidth="1"/>
    <col min="2067" max="2067" width="4.7109375" style="177" customWidth="1"/>
    <col min="2068" max="2068" width="11" style="177" customWidth="1"/>
    <col min="2069" max="2069" width="10.7109375" style="177" customWidth="1"/>
    <col min="2070" max="2070" width="10.42578125" style="177" customWidth="1"/>
    <col min="2071" max="2071" width="12.5703125" style="177" customWidth="1"/>
    <col min="2072" max="2304" width="0" style="177" hidden="1"/>
    <col min="2305" max="2305" width="5.85546875" style="177" customWidth="1"/>
    <col min="2306" max="2306" width="33.7109375" style="177" customWidth="1"/>
    <col min="2307" max="2307" width="9.85546875" style="177" customWidth="1"/>
    <col min="2308" max="2308" width="10.42578125" style="177" customWidth="1"/>
    <col min="2309" max="2309" width="16.28515625" style="177" customWidth="1"/>
    <col min="2310" max="2310" width="9.42578125" style="177" customWidth="1"/>
    <col min="2311" max="2311" width="0.140625" style="177" customWidth="1"/>
    <col min="2312" max="2312" width="9.42578125" style="177" customWidth="1"/>
    <col min="2313" max="2313" width="9.5703125" style="177" customWidth="1"/>
    <col min="2314" max="2314" width="9.42578125" style="177" customWidth="1"/>
    <col min="2315" max="2315" width="10.28515625" style="177" customWidth="1"/>
    <col min="2316" max="2316" width="9.85546875" style="177" customWidth="1"/>
    <col min="2317" max="2317" width="9.7109375" style="177" customWidth="1"/>
    <col min="2318" max="2318" width="9.5703125" style="177" customWidth="1"/>
    <col min="2319" max="2320" width="9.140625" style="177" customWidth="1"/>
    <col min="2321" max="2321" width="9.42578125" style="177" customWidth="1"/>
    <col min="2322" max="2322" width="9.140625" style="177" customWidth="1"/>
    <col min="2323" max="2323" width="4.7109375" style="177" customWidth="1"/>
    <col min="2324" max="2324" width="11" style="177" customWidth="1"/>
    <col min="2325" max="2325" width="10.7109375" style="177" customWidth="1"/>
    <col min="2326" max="2326" width="10.42578125" style="177" customWidth="1"/>
    <col min="2327" max="2327" width="12.5703125" style="177" customWidth="1"/>
    <col min="2328" max="2560" width="0" style="177" hidden="1"/>
    <col min="2561" max="2561" width="5.85546875" style="177" customWidth="1"/>
    <col min="2562" max="2562" width="33.7109375" style="177" customWidth="1"/>
    <col min="2563" max="2563" width="9.85546875" style="177" customWidth="1"/>
    <col min="2564" max="2564" width="10.42578125" style="177" customWidth="1"/>
    <col min="2565" max="2565" width="16.28515625" style="177" customWidth="1"/>
    <col min="2566" max="2566" width="9.42578125" style="177" customWidth="1"/>
    <col min="2567" max="2567" width="0.140625" style="177" customWidth="1"/>
    <col min="2568" max="2568" width="9.42578125" style="177" customWidth="1"/>
    <col min="2569" max="2569" width="9.5703125" style="177" customWidth="1"/>
    <col min="2570" max="2570" width="9.42578125" style="177" customWidth="1"/>
    <col min="2571" max="2571" width="10.28515625" style="177" customWidth="1"/>
    <col min="2572" max="2572" width="9.85546875" style="177" customWidth="1"/>
    <col min="2573" max="2573" width="9.7109375" style="177" customWidth="1"/>
    <col min="2574" max="2574" width="9.5703125" style="177" customWidth="1"/>
    <col min="2575" max="2576" width="9.140625" style="177" customWidth="1"/>
    <col min="2577" max="2577" width="9.42578125" style="177" customWidth="1"/>
    <col min="2578" max="2578" width="9.140625" style="177" customWidth="1"/>
    <col min="2579" max="2579" width="4.7109375" style="177" customWidth="1"/>
    <col min="2580" max="2580" width="11" style="177" customWidth="1"/>
    <col min="2581" max="2581" width="10.7109375" style="177" customWidth="1"/>
    <col min="2582" max="2582" width="10.42578125" style="177" customWidth="1"/>
    <col min="2583" max="2583" width="12.5703125" style="177" customWidth="1"/>
    <col min="2584" max="2816" width="0" style="177" hidden="1"/>
    <col min="2817" max="2817" width="5.85546875" style="177" customWidth="1"/>
    <col min="2818" max="2818" width="33.7109375" style="177" customWidth="1"/>
    <col min="2819" max="2819" width="9.85546875" style="177" customWidth="1"/>
    <col min="2820" max="2820" width="10.42578125" style="177" customWidth="1"/>
    <col min="2821" max="2821" width="16.28515625" style="177" customWidth="1"/>
    <col min="2822" max="2822" width="9.42578125" style="177" customWidth="1"/>
    <col min="2823" max="2823" width="0.140625" style="177" customWidth="1"/>
    <col min="2824" max="2824" width="9.42578125" style="177" customWidth="1"/>
    <col min="2825" max="2825" width="9.5703125" style="177" customWidth="1"/>
    <col min="2826" max="2826" width="9.42578125" style="177" customWidth="1"/>
    <col min="2827" max="2827" width="10.28515625" style="177" customWidth="1"/>
    <col min="2828" max="2828" width="9.85546875" style="177" customWidth="1"/>
    <col min="2829" max="2829" width="9.7109375" style="177" customWidth="1"/>
    <col min="2830" max="2830" width="9.5703125" style="177" customWidth="1"/>
    <col min="2831" max="2832" width="9.140625" style="177" customWidth="1"/>
    <col min="2833" max="2833" width="9.42578125" style="177" customWidth="1"/>
    <col min="2834" max="2834" width="9.140625" style="177" customWidth="1"/>
    <col min="2835" max="2835" width="4.7109375" style="177" customWidth="1"/>
    <col min="2836" max="2836" width="11" style="177" customWidth="1"/>
    <col min="2837" max="2837" width="10.7109375" style="177" customWidth="1"/>
    <col min="2838" max="2838" width="10.42578125" style="177" customWidth="1"/>
    <col min="2839" max="2839" width="12.5703125" style="177" customWidth="1"/>
    <col min="2840" max="3072" width="0" style="177" hidden="1"/>
    <col min="3073" max="3073" width="5.85546875" style="177" customWidth="1"/>
    <col min="3074" max="3074" width="33.7109375" style="177" customWidth="1"/>
    <col min="3075" max="3075" width="9.85546875" style="177" customWidth="1"/>
    <col min="3076" max="3076" width="10.42578125" style="177" customWidth="1"/>
    <col min="3077" max="3077" width="16.28515625" style="177" customWidth="1"/>
    <col min="3078" max="3078" width="9.42578125" style="177" customWidth="1"/>
    <col min="3079" max="3079" width="0.140625" style="177" customWidth="1"/>
    <col min="3080" max="3080" width="9.42578125" style="177" customWidth="1"/>
    <col min="3081" max="3081" width="9.5703125" style="177" customWidth="1"/>
    <col min="3082" max="3082" width="9.42578125" style="177" customWidth="1"/>
    <col min="3083" max="3083" width="10.28515625" style="177" customWidth="1"/>
    <col min="3084" max="3084" width="9.85546875" style="177" customWidth="1"/>
    <col min="3085" max="3085" width="9.7109375" style="177" customWidth="1"/>
    <col min="3086" max="3086" width="9.5703125" style="177" customWidth="1"/>
    <col min="3087" max="3088" width="9.140625" style="177" customWidth="1"/>
    <col min="3089" max="3089" width="9.42578125" style="177" customWidth="1"/>
    <col min="3090" max="3090" width="9.140625" style="177" customWidth="1"/>
    <col min="3091" max="3091" width="4.7109375" style="177" customWidth="1"/>
    <col min="3092" max="3092" width="11" style="177" customWidth="1"/>
    <col min="3093" max="3093" width="10.7109375" style="177" customWidth="1"/>
    <col min="3094" max="3094" width="10.42578125" style="177" customWidth="1"/>
    <col min="3095" max="3095" width="12.5703125" style="177" customWidth="1"/>
    <col min="3096" max="3328" width="0" style="177" hidden="1"/>
    <col min="3329" max="3329" width="5.85546875" style="177" customWidth="1"/>
    <col min="3330" max="3330" width="33.7109375" style="177" customWidth="1"/>
    <col min="3331" max="3331" width="9.85546875" style="177" customWidth="1"/>
    <col min="3332" max="3332" width="10.42578125" style="177" customWidth="1"/>
    <col min="3333" max="3333" width="16.28515625" style="177" customWidth="1"/>
    <col min="3334" max="3334" width="9.42578125" style="177" customWidth="1"/>
    <col min="3335" max="3335" width="0.140625" style="177" customWidth="1"/>
    <col min="3336" max="3336" width="9.42578125" style="177" customWidth="1"/>
    <col min="3337" max="3337" width="9.5703125" style="177" customWidth="1"/>
    <col min="3338" max="3338" width="9.42578125" style="177" customWidth="1"/>
    <col min="3339" max="3339" width="10.28515625" style="177" customWidth="1"/>
    <col min="3340" max="3340" width="9.85546875" style="177" customWidth="1"/>
    <col min="3341" max="3341" width="9.7109375" style="177" customWidth="1"/>
    <col min="3342" max="3342" width="9.5703125" style="177" customWidth="1"/>
    <col min="3343" max="3344" width="9.140625" style="177" customWidth="1"/>
    <col min="3345" max="3345" width="9.42578125" style="177" customWidth="1"/>
    <col min="3346" max="3346" width="9.140625" style="177" customWidth="1"/>
    <col min="3347" max="3347" width="4.7109375" style="177" customWidth="1"/>
    <col min="3348" max="3348" width="11" style="177" customWidth="1"/>
    <col min="3349" max="3349" width="10.7109375" style="177" customWidth="1"/>
    <col min="3350" max="3350" width="10.42578125" style="177" customWidth="1"/>
    <col min="3351" max="3351" width="12.5703125" style="177" customWidth="1"/>
    <col min="3352" max="3584" width="0" style="177" hidden="1"/>
    <col min="3585" max="3585" width="5.85546875" style="177" customWidth="1"/>
    <col min="3586" max="3586" width="33.7109375" style="177" customWidth="1"/>
    <col min="3587" max="3587" width="9.85546875" style="177" customWidth="1"/>
    <col min="3588" max="3588" width="10.42578125" style="177" customWidth="1"/>
    <col min="3589" max="3589" width="16.28515625" style="177" customWidth="1"/>
    <col min="3590" max="3590" width="9.42578125" style="177" customWidth="1"/>
    <col min="3591" max="3591" width="0.140625" style="177" customWidth="1"/>
    <col min="3592" max="3592" width="9.42578125" style="177" customWidth="1"/>
    <col min="3593" max="3593" width="9.5703125" style="177" customWidth="1"/>
    <col min="3594" max="3594" width="9.42578125" style="177" customWidth="1"/>
    <col min="3595" max="3595" width="10.28515625" style="177" customWidth="1"/>
    <col min="3596" max="3596" width="9.85546875" style="177" customWidth="1"/>
    <col min="3597" max="3597" width="9.7109375" style="177" customWidth="1"/>
    <col min="3598" max="3598" width="9.5703125" style="177" customWidth="1"/>
    <col min="3599" max="3600" width="9.140625" style="177" customWidth="1"/>
    <col min="3601" max="3601" width="9.42578125" style="177" customWidth="1"/>
    <col min="3602" max="3602" width="9.140625" style="177" customWidth="1"/>
    <col min="3603" max="3603" width="4.7109375" style="177" customWidth="1"/>
    <col min="3604" max="3604" width="11" style="177" customWidth="1"/>
    <col min="3605" max="3605" width="10.7109375" style="177" customWidth="1"/>
    <col min="3606" max="3606" width="10.42578125" style="177" customWidth="1"/>
    <col min="3607" max="3607" width="12.5703125" style="177" customWidth="1"/>
    <col min="3608" max="3840" width="0" style="177" hidden="1"/>
    <col min="3841" max="3841" width="5.85546875" style="177" customWidth="1"/>
    <col min="3842" max="3842" width="33.7109375" style="177" customWidth="1"/>
    <col min="3843" max="3843" width="9.85546875" style="177" customWidth="1"/>
    <col min="3844" max="3844" width="10.42578125" style="177" customWidth="1"/>
    <col min="3845" max="3845" width="16.28515625" style="177" customWidth="1"/>
    <col min="3846" max="3846" width="9.42578125" style="177" customWidth="1"/>
    <col min="3847" max="3847" width="0.140625" style="177" customWidth="1"/>
    <col min="3848" max="3848" width="9.42578125" style="177" customWidth="1"/>
    <col min="3849" max="3849" width="9.5703125" style="177" customWidth="1"/>
    <col min="3850" max="3850" width="9.42578125" style="177" customWidth="1"/>
    <col min="3851" max="3851" width="10.28515625" style="177" customWidth="1"/>
    <col min="3852" max="3852" width="9.85546875" style="177" customWidth="1"/>
    <col min="3853" max="3853" width="9.7109375" style="177" customWidth="1"/>
    <col min="3854" max="3854" width="9.5703125" style="177" customWidth="1"/>
    <col min="3855" max="3856" width="9.140625" style="177" customWidth="1"/>
    <col min="3857" max="3857" width="9.42578125" style="177" customWidth="1"/>
    <col min="3858" max="3858" width="9.140625" style="177" customWidth="1"/>
    <col min="3859" max="3859" width="4.7109375" style="177" customWidth="1"/>
    <col min="3860" max="3860" width="11" style="177" customWidth="1"/>
    <col min="3861" max="3861" width="10.7109375" style="177" customWidth="1"/>
    <col min="3862" max="3862" width="10.42578125" style="177" customWidth="1"/>
    <col min="3863" max="3863" width="12.5703125" style="177" customWidth="1"/>
    <col min="3864" max="4096" width="0" style="177" hidden="1"/>
    <col min="4097" max="4097" width="5.85546875" style="177" customWidth="1"/>
    <col min="4098" max="4098" width="33.7109375" style="177" customWidth="1"/>
    <col min="4099" max="4099" width="9.85546875" style="177" customWidth="1"/>
    <col min="4100" max="4100" width="10.42578125" style="177" customWidth="1"/>
    <col min="4101" max="4101" width="16.28515625" style="177" customWidth="1"/>
    <col min="4102" max="4102" width="9.42578125" style="177" customWidth="1"/>
    <col min="4103" max="4103" width="0.140625" style="177" customWidth="1"/>
    <col min="4104" max="4104" width="9.42578125" style="177" customWidth="1"/>
    <col min="4105" max="4105" width="9.5703125" style="177" customWidth="1"/>
    <col min="4106" max="4106" width="9.42578125" style="177" customWidth="1"/>
    <col min="4107" max="4107" width="10.28515625" style="177" customWidth="1"/>
    <col min="4108" max="4108" width="9.85546875" style="177" customWidth="1"/>
    <col min="4109" max="4109" width="9.7109375" style="177" customWidth="1"/>
    <col min="4110" max="4110" width="9.5703125" style="177" customWidth="1"/>
    <col min="4111" max="4112" width="9.140625" style="177" customWidth="1"/>
    <col min="4113" max="4113" width="9.42578125" style="177" customWidth="1"/>
    <col min="4114" max="4114" width="9.140625" style="177" customWidth="1"/>
    <col min="4115" max="4115" width="4.7109375" style="177" customWidth="1"/>
    <col min="4116" max="4116" width="11" style="177" customWidth="1"/>
    <col min="4117" max="4117" width="10.7109375" style="177" customWidth="1"/>
    <col min="4118" max="4118" width="10.42578125" style="177" customWidth="1"/>
    <col min="4119" max="4119" width="12.5703125" style="177" customWidth="1"/>
    <col min="4120" max="4352" width="0" style="177" hidden="1"/>
    <col min="4353" max="4353" width="5.85546875" style="177" customWidth="1"/>
    <col min="4354" max="4354" width="33.7109375" style="177" customWidth="1"/>
    <col min="4355" max="4355" width="9.85546875" style="177" customWidth="1"/>
    <col min="4356" max="4356" width="10.42578125" style="177" customWidth="1"/>
    <col min="4357" max="4357" width="16.28515625" style="177" customWidth="1"/>
    <col min="4358" max="4358" width="9.42578125" style="177" customWidth="1"/>
    <col min="4359" max="4359" width="0.140625" style="177" customWidth="1"/>
    <col min="4360" max="4360" width="9.42578125" style="177" customWidth="1"/>
    <col min="4361" max="4361" width="9.5703125" style="177" customWidth="1"/>
    <col min="4362" max="4362" width="9.42578125" style="177" customWidth="1"/>
    <col min="4363" max="4363" width="10.28515625" style="177" customWidth="1"/>
    <col min="4364" max="4364" width="9.85546875" style="177" customWidth="1"/>
    <col min="4365" max="4365" width="9.7109375" style="177" customWidth="1"/>
    <col min="4366" max="4366" width="9.5703125" style="177" customWidth="1"/>
    <col min="4367" max="4368" width="9.140625" style="177" customWidth="1"/>
    <col min="4369" max="4369" width="9.42578125" style="177" customWidth="1"/>
    <col min="4370" max="4370" width="9.140625" style="177" customWidth="1"/>
    <col min="4371" max="4371" width="4.7109375" style="177" customWidth="1"/>
    <col min="4372" max="4372" width="11" style="177" customWidth="1"/>
    <col min="4373" max="4373" width="10.7109375" style="177" customWidth="1"/>
    <col min="4374" max="4374" width="10.42578125" style="177" customWidth="1"/>
    <col min="4375" max="4375" width="12.5703125" style="177" customWidth="1"/>
    <col min="4376" max="4608" width="0" style="177" hidden="1"/>
    <col min="4609" max="4609" width="5.85546875" style="177" customWidth="1"/>
    <col min="4610" max="4610" width="33.7109375" style="177" customWidth="1"/>
    <col min="4611" max="4611" width="9.85546875" style="177" customWidth="1"/>
    <col min="4612" max="4612" width="10.42578125" style="177" customWidth="1"/>
    <col min="4613" max="4613" width="16.28515625" style="177" customWidth="1"/>
    <col min="4614" max="4614" width="9.42578125" style="177" customWidth="1"/>
    <col min="4615" max="4615" width="0.140625" style="177" customWidth="1"/>
    <col min="4616" max="4616" width="9.42578125" style="177" customWidth="1"/>
    <col min="4617" max="4617" width="9.5703125" style="177" customWidth="1"/>
    <col min="4618" max="4618" width="9.42578125" style="177" customWidth="1"/>
    <col min="4619" max="4619" width="10.28515625" style="177" customWidth="1"/>
    <col min="4620" max="4620" width="9.85546875" style="177" customWidth="1"/>
    <col min="4621" max="4621" width="9.7109375" style="177" customWidth="1"/>
    <col min="4622" max="4622" width="9.5703125" style="177" customWidth="1"/>
    <col min="4623" max="4624" width="9.140625" style="177" customWidth="1"/>
    <col min="4625" max="4625" width="9.42578125" style="177" customWidth="1"/>
    <col min="4626" max="4626" width="9.140625" style="177" customWidth="1"/>
    <col min="4627" max="4627" width="4.7109375" style="177" customWidth="1"/>
    <col min="4628" max="4628" width="11" style="177" customWidth="1"/>
    <col min="4629" max="4629" width="10.7109375" style="177" customWidth="1"/>
    <col min="4630" max="4630" width="10.42578125" style="177" customWidth="1"/>
    <col min="4631" max="4631" width="12.5703125" style="177" customWidth="1"/>
    <col min="4632" max="4864" width="0" style="177" hidden="1"/>
    <col min="4865" max="4865" width="5.85546875" style="177" customWidth="1"/>
    <col min="4866" max="4866" width="33.7109375" style="177" customWidth="1"/>
    <col min="4867" max="4867" width="9.85546875" style="177" customWidth="1"/>
    <col min="4868" max="4868" width="10.42578125" style="177" customWidth="1"/>
    <col min="4869" max="4869" width="16.28515625" style="177" customWidth="1"/>
    <col min="4870" max="4870" width="9.42578125" style="177" customWidth="1"/>
    <col min="4871" max="4871" width="0.140625" style="177" customWidth="1"/>
    <col min="4872" max="4872" width="9.42578125" style="177" customWidth="1"/>
    <col min="4873" max="4873" width="9.5703125" style="177" customWidth="1"/>
    <col min="4874" max="4874" width="9.42578125" style="177" customWidth="1"/>
    <col min="4875" max="4875" width="10.28515625" style="177" customWidth="1"/>
    <col min="4876" max="4876" width="9.85546875" style="177" customWidth="1"/>
    <col min="4877" max="4877" width="9.7109375" style="177" customWidth="1"/>
    <col min="4878" max="4878" width="9.5703125" style="177" customWidth="1"/>
    <col min="4879" max="4880" width="9.140625" style="177" customWidth="1"/>
    <col min="4881" max="4881" width="9.42578125" style="177" customWidth="1"/>
    <col min="4882" max="4882" width="9.140625" style="177" customWidth="1"/>
    <col min="4883" max="4883" width="4.7109375" style="177" customWidth="1"/>
    <col min="4884" max="4884" width="11" style="177" customWidth="1"/>
    <col min="4885" max="4885" width="10.7109375" style="177" customWidth="1"/>
    <col min="4886" max="4886" width="10.42578125" style="177" customWidth="1"/>
    <col min="4887" max="4887" width="12.5703125" style="177" customWidth="1"/>
    <col min="4888" max="5120" width="0" style="177" hidden="1"/>
    <col min="5121" max="5121" width="5.85546875" style="177" customWidth="1"/>
    <col min="5122" max="5122" width="33.7109375" style="177" customWidth="1"/>
    <col min="5123" max="5123" width="9.85546875" style="177" customWidth="1"/>
    <col min="5124" max="5124" width="10.42578125" style="177" customWidth="1"/>
    <col min="5125" max="5125" width="16.28515625" style="177" customWidth="1"/>
    <col min="5126" max="5126" width="9.42578125" style="177" customWidth="1"/>
    <col min="5127" max="5127" width="0.140625" style="177" customWidth="1"/>
    <col min="5128" max="5128" width="9.42578125" style="177" customWidth="1"/>
    <col min="5129" max="5129" width="9.5703125" style="177" customWidth="1"/>
    <col min="5130" max="5130" width="9.42578125" style="177" customWidth="1"/>
    <col min="5131" max="5131" width="10.28515625" style="177" customWidth="1"/>
    <col min="5132" max="5132" width="9.85546875" style="177" customWidth="1"/>
    <col min="5133" max="5133" width="9.7109375" style="177" customWidth="1"/>
    <col min="5134" max="5134" width="9.5703125" style="177" customWidth="1"/>
    <col min="5135" max="5136" width="9.140625" style="177" customWidth="1"/>
    <col min="5137" max="5137" width="9.42578125" style="177" customWidth="1"/>
    <col min="5138" max="5138" width="9.140625" style="177" customWidth="1"/>
    <col min="5139" max="5139" width="4.7109375" style="177" customWidth="1"/>
    <col min="5140" max="5140" width="11" style="177" customWidth="1"/>
    <col min="5141" max="5141" width="10.7109375" style="177" customWidth="1"/>
    <col min="5142" max="5142" width="10.42578125" style="177" customWidth="1"/>
    <col min="5143" max="5143" width="12.5703125" style="177" customWidth="1"/>
    <col min="5144" max="5376" width="0" style="177" hidden="1"/>
    <col min="5377" max="5377" width="5.85546875" style="177" customWidth="1"/>
    <col min="5378" max="5378" width="33.7109375" style="177" customWidth="1"/>
    <col min="5379" max="5379" width="9.85546875" style="177" customWidth="1"/>
    <col min="5380" max="5380" width="10.42578125" style="177" customWidth="1"/>
    <col min="5381" max="5381" width="16.28515625" style="177" customWidth="1"/>
    <col min="5382" max="5382" width="9.42578125" style="177" customWidth="1"/>
    <col min="5383" max="5383" width="0.140625" style="177" customWidth="1"/>
    <col min="5384" max="5384" width="9.42578125" style="177" customWidth="1"/>
    <col min="5385" max="5385" width="9.5703125" style="177" customWidth="1"/>
    <col min="5386" max="5386" width="9.42578125" style="177" customWidth="1"/>
    <col min="5387" max="5387" width="10.28515625" style="177" customWidth="1"/>
    <col min="5388" max="5388" width="9.85546875" style="177" customWidth="1"/>
    <col min="5389" max="5389" width="9.7109375" style="177" customWidth="1"/>
    <col min="5390" max="5390" width="9.5703125" style="177" customWidth="1"/>
    <col min="5391" max="5392" width="9.140625" style="177" customWidth="1"/>
    <col min="5393" max="5393" width="9.42578125" style="177" customWidth="1"/>
    <col min="5394" max="5394" width="9.140625" style="177" customWidth="1"/>
    <col min="5395" max="5395" width="4.7109375" style="177" customWidth="1"/>
    <col min="5396" max="5396" width="11" style="177" customWidth="1"/>
    <col min="5397" max="5397" width="10.7109375" style="177" customWidth="1"/>
    <col min="5398" max="5398" width="10.42578125" style="177" customWidth="1"/>
    <col min="5399" max="5399" width="12.5703125" style="177" customWidth="1"/>
    <col min="5400" max="5632" width="0" style="177" hidden="1"/>
    <col min="5633" max="5633" width="5.85546875" style="177" customWidth="1"/>
    <col min="5634" max="5634" width="33.7109375" style="177" customWidth="1"/>
    <col min="5635" max="5635" width="9.85546875" style="177" customWidth="1"/>
    <col min="5636" max="5636" width="10.42578125" style="177" customWidth="1"/>
    <col min="5637" max="5637" width="16.28515625" style="177" customWidth="1"/>
    <col min="5638" max="5638" width="9.42578125" style="177" customWidth="1"/>
    <col min="5639" max="5639" width="0.140625" style="177" customWidth="1"/>
    <col min="5640" max="5640" width="9.42578125" style="177" customWidth="1"/>
    <col min="5641" max="5641" width="9.5703125" style="177" customWidth="1"/>
    <col min="5642" max="5642" width="9.42578125" style="177" customWidth="1"/>
    <col min="5643" max="5643" width="10.28515625" style="177" customWidth="1"/>
    <col min="5644" max="5644" width="9.85546875" style="177" customWidth="1"/>
    <col min="5645" max="5645" width="9.7109375" style="177" customWidth="1"/>
    <col min="5646" max="5646" width="9.5703125" style="177" customWidth="1"/>
    <col min="5647" max="5648" width="9.140625" style="177" customWidth="1"/>
    <col min="5649" max="5649" width="9.42578125" style="177" customWidth="1"/>
    <col min="5650" max="5650" width="9.140625" style="177" customWidth="1"/>
    <col min="5651" max="5651" width="4.7109375" style="177" customWidth="1"/>
    <col min="5652" max="5652" width="11" style="177" customWidth="1"/>
    <col min="5653" max="5653" width="10.7109375" style="177" customWidth="1"/>
    <col min="5654" max="5654" width="10.42578125" style="177" customWidth="1"/>
    <col min="5655" max="5655" width="12.5703125" style="177" customWidth="1"/>
    <col min="5656" max="5888" width="0" style="177" hidden="1"/>
    <col min="5889" max="5889" width="5.85546875" style="177" customWidth="1"/>
    <col min="5890" max="5890" width="33.7109375" style="177" customWidth="1"/>
    <col min="5891" max="5891" width="9.85546875" style="177" customWidth="1"/>
    <col min="5892" max="5892" width="10.42578125" style="177" customWidth="1"/>
    <col min="5893" max="5893" width="16.28515625" style="177" customWidth="1"/>
    <col min="5894" max="5894" width="9.42578125" style="177" customWidth="1"/>
    <col min="5895" max="5895" width="0.140625" style="177" customWidth="1"/>
    <col min="5896" max="5896" width="9.42578125" style="177" customWidth="1"/>
    <col min="5897" max="5897" width="9.5703125" style="177" customWidth="1"/>
    <col min="5898" max="5898" width="9.42578125" style="177" customWidth="1"/>
    <col min="5899" max="5899" width="10.28515625" style="177" customWidth="1"/>
    <col min="5900" max="5900" width="9.85546875" style="177" customWidth="1"/>
    <col min="5901" max="5901" width="9.7109375" style="177" customWidth="1"/>
    <col min="5902" max="5902" width="9.5703125" style="177" customWidth="1"/>
    <col min="5903" max="5904" width="9.140625" style="177" customWidth="1"/>
    <col min="5905" max="5905" width="9.42578125" style="177" customWidth="1"/>
    <col min="5906" max="5906" width="9.140625" style="177" customWidth="1"/>
    <col min="5907" max="5907" width="4.7109375" style="177" customWidth="1"/>
    <col min="5908" max="5908" width="11" style="177" customWidth="1"/>
    <col min="5909" max="5909" width="10.7109375" style="177" customWidth="1"/>
    <col min="5910" max="5910" width="10.42578125" style="177" customWidth="1"/>
    <col min="5911" max="5911" width="12.5703125" style="177" customWidth="1"/>
    <col min="5912" max="6144" width="0" style="177" hidden="1"/>
    <col min="6145" max="6145" width="5.85546875" style="177" customWidth="1"/>
    <col min="6146" max="6146" width="33.7109375" style="177" customWidth="1"/>
    <col min="6147" max="6147" width="9.85546875" style="177" customWidth="1"/>
    <col min="6148" max="6148" width="10.42578125" style="177" customWidth="1"/>
    <col min="6149" max="6149" width="16.28515625" style="177" customWidth="1"/>
    <col min="6150" max="6150" width="9.42578125" style="177" customWidth="1"/>
    <col min="6151" max="6151" width="0.140625" style="177" customWidth="1"/>
    <col min="6152" max="6152" width="9.42578125" style="177" customWidth="1"/>
    <col min="6153" max="6153" width="9.5703125" style="177" customWidth="1"/>
    <col min="6154" max="6154" width="9.42578125" style="177" customWidth="1"/>
    <col min="6155" max="6155" width="10.28515625" style="177" customWidth="1"/>
    <col min="6156" max="6156" width="9.85546875" style="177" customWidth="1"/>
    <col min="6157" max="6157" width="9.7109375" style="177" customWidth="1"/>
    <col min="6158" max="6158" width="9.5703125" style="177" customWidth="1"/>
    <col min="6159" max="6160" width="9.140625" style="177" customWidth="1"/>
    <col min="6161" max="6161" width="9.42578125" style="177" customWidth="1"/>
    <col min="6162" max="6162" width="9.140625" style="177" customWidth="1"/>
    <col min="6163" max="6163" width="4.7109375" style="177" customWidth="1"/>
    <col min="6164" max="6164" width="11" style="177" customWidth="1"/>
    <col min="6165" max="6165" width="10.7109375" style="177" customWidth="1"/>
    <col min="6166" max="6166" width="10.42578125" style="177" customWidth="1"/>
    <col min="6167" max="6167" width="12.5703125" style="177" customWidth="1"/>
    <col min="6168" max="6400" width="0" style="177" hidden="1"/>
    <col min="6401" max="6401" width="5.85546875" style="177" customWidth="1"/>
    <col min="6402" max="6402" width="33.7109375" style="177" customWidth="1"/>
    <col min="6403" max="6403" width="9.85546875" style="177" customWidth="1"/>
    <col min="6404" max="6404" width="10.42578125" style="177" customWidth="1"/>
    <col min="6405" max="6405" width="16.28515625" style="177" customWidth="1"/>
    <col min="6406" max="6406" width="9.42578125" style="177" customWidth="1"/>
    <col min="6407" max="6407" width="0.140625" style="177" customWidth="1"/>
    <col min="6408" max="6408" width="9.42578125" style="177" customWidth="1"/>
    <col min="6409" max="6409" width="9.5703125" style="177" customWidth="1"/>
    <col min="6410" max="6410" width="9.42578125" style="177" customWidth="1"/>
    <col min="6411" max="6411" width="10.28515625" style="177" customWidth="1"/>
    <col min="6412" max="6412" width="9.85546875" style="177" customWidth="1"/>
    <col min="6413" max="6413" width="9.7109375" style="177" customWidth="1"/>
    <col min="6414" max="6414" width="9.5703125" style="177" customWidth="1"/>
    <col min="6415" max="6416" width="9.140625" style="177" customWidth="1"/>
    <col min="6417" max="6417" width="9.42578125" style="177" customWidth="1"/>
    <col min="6418" max="6418" width="9.140625" style="177" customWidth="1"/>
    <col min="6419" max="6419" width="4.7109375" style="177" customWidth="1"/>
    <col min="6420" max="6420" width="11" style="177" customWidth="1"/>
    <col min="6421" max="6421" width="10.7109375" style="177" customWidth="1"/>
    <col min="6422" max="6422" width="10.42578125" style="177" customWidth="1"/>
    <col min="6423" max="6423" width="12.5703125" style="177" customWidth="1"/>
    <col min="6424" max="6656" width="0" style="177" hidden="1"/>
    <col min="6657" max="6657" width="5.85546875" style="177" customWidth="1"/>
    <col min="6658" max="6658" width="33.7109375" style="177" customWidth="1"/>
    <col min="6659" max="6659" width="9.85546875" style="177" customWidth="1"/>
    <col min="6660" max="6660" width="10.42578125" style="177" customWidth="1"/>
    <col min="6661" max="6661" width="16.28515625" style="177" customWidth="1"/>
    <col min="6662" max="6662" width="9.42578125" style="177" customWidth="1"/>
    <col min="6663" max="6663" width="0.140625" style="177" customWidth="1"/>
    <col min="6664" max="6664" width="9.42578125" style="177" customWidth="1"/>
    <col min="6665" max="6665" width="9.5703125" style="177" customWidth="1"/>
    <col min="6666" max="6666" width="9.42578125" style="177" customWidth="1"/>
    <col min="6667" max="6667" width="10.28515625" style="177" customWidth="1"/>
    <col min="6668" max="6668" width="9.85546875" style="177" customWidth="1"/>
    <col min="6669" max="6669" width="9.7109375" style="177" customWidth="1"/>
    <col min="6670" max="6670" width="9.5703125" style="177" customWidth="1"/>
    <col min="6671" max="6672" width="9.140625" style="177" customWidth="1"/>
    <col min="6673" max="6673" width="9.42578125" style="177" customWidth="1"/>
    <col min="6674" max="6674" width="9.140625" style="177" customWidth="1"/>
    <col min="6675" max="6675" width="4.7109375" style="177" customWidth="1"/>
    <col min="6676" max="6676" width="11" style="177" customWidth="1"/>
    <col min="6677" max="6677" width="10.7109375" style="177" customWidth="1"/>
    <col min="6678" max="6678" width="10.42578125" style="177" customWidth="1"/>
    <col min="6679" max="6679" width="12.5703125" style="177" customWidth="1"/>
    <col min="6680" max="6912" width="0" style="177" hidden="1"/>
    <col min="6913" max="6913" width="5.85546875" style="177" customWidth="1"/>
    <col min="6914" max="6914" width="33.7109375" style="177" customWidth="1"/>
    <col min="6915" max="6915" width="9.85546875" style="177" customWidth="1"/>
    <col min="6916" max="6916" width="10.42578125" style="177" customWidth="1"/>
    <col min="6917" max="6917" width="16.28515625" style="177" customWidth="1"/>
    <col min="6918" max="6918" width="9.42578125" style="177" customWidth="1"/>
    <col min="6919" max="6919" width="0.140625" style="177" customWidth="1"/>
    <col min="6920" max="6920" width="9.42578125" style="177" customWidth="1"/>
    <col min="6921" max="6921" width="9.5703125" style="177" customWidth="1"/>
    <col min="6922" max="6922" width="9.42578125" style="177" customWidth="1"/>
    <col min="6923" max="6923" width="10.28515625" style="177" customWidth="1"/>
    <col min="6924" max="6924" width="9.85546875" style="177" customWidth="1"/>
    <col min="6925" max="6925" width="9.7109375" style="177" customWidth="1"/>
    <col min="6926" max="6926" width="9.5703125" style="177" customWidth="1"/>
    <col min="6927" max="6928" width="9.140625" style="177" customWidth="1"/>
    <col min="6929" max="6929" width="9.42578125" style="177" customWidth="1"/>
    <col min="6930" max="6930" width="9.140625" style="177" customWidth="1"/>
    <col min="6931" max="6931" width="4.7109375" style="177" customWidth="1"/>
    <col min="6932" max="6932" width="11" style="177" customWidth="1"/>
    <col min="6933" max="6933" width="10.7109375" style="177" customWidth="1"/>
    <col min="6934" max="6934" width="10.42578125" style="177" customWidth="1"/>
    <col min="6935" max="6935" width="12.5703125" style="177" customWidth="1"/>
    <col min="6936" max="7168" width="0" style="177" hidden="1"/>
    <col min="7169" max="7169" width="5.85546875" style="177" customWidth="1"/>
    <col min="7170" max="7170" width="33.7109375" style="177" customWidth="1"/>
    <col min="7171" max="7171" width="9.85546875" style="177" customWidth="1"/>
    <col min="7172" max="7172" width="10.42578125" style="177" customWidth="1"/>
    <col min="7173" max="7173" width="16.28515625" style="177" customWidth="1"/>
    <col min="7174" max="7174" width="9.42578125" style="177" customWidth="1"/>
    <col min="7175" max="7175" width="0.140625" style="177" customWidth="1"/>
    <col min="7176" max="7176" width="9.42578125" style="177" customWidth="1"/>
    <col min="7177" max="7177" width="9.5703125" style="177" customWidth="1"/>
    <col min="7178" max="7178" width="9.42578125" style="177" customWidth="1"/>
    <col min="7179" max="7179" width="10.28515625" style="177" customWidth="1"/>
    <col min="7180" max="7180" width="9.85546875" style="177" customWidth="1"/>
    <col min="7181" max="7181" width="9.7109375" style="177" customWidth="1"/>
    <col min="7182" max="7182" width="9.5703125" style="177" customWidth="1"/>
    <col min="7183" max="7184" width="9.140625" style="177" customWidth="1"/>
    <col min="7185" max="7185" width="9.42578125" style="177" customWidth="1"/>
    <col min="7186" max="7186" width="9.140625" style="177" customWidth="1"/>
    <col min="7187" max="7187" width="4.7109375" style="177" customWidth="1"/>
    <col min="7188" max="7188" width="11" style="177" customWidth="1"/>
    <col min="7189" max="7189" width="10.7109375" style="177" customWidth="1"/>
    <col min="7190" max="7190" width="10.42578125" style="177" customWidth="1"/>
    <col min="7191" max="7191" width="12.5703125" style="177" customWidth="1"/>
    <col min="7192" max="7424" width="0" style="177" hidden="1"/>
    <col min="7425" max="7425" width="5.85546875" style="177" customWidth="1"/>
    <col min="7426" max="7426" width="33.7109375" style="177" customWidth="1"/>
    <col min="7427" max="7427" width="9.85546875" style="177" customWidth="1"/>
    <col min="7428" max="7428" width="10.42578125" style="177" customWidth="1"/>
    <col min="7429" max="7429" width="16.28515625" style="177" customWidth="1"/>
    <col min="7430" max="7430" width="9.42578125" style="177" customWidth="1"/>
    <col min="7431" max="7431" width="0.140625" style="177" customWidth="1"/>
    <col min="7432" max="7432" width="9.42578125" style="177" customWidth="1"/>
    <col min="7433" max="7433" width="9.5703125" style="177" customWidth="1"/>
    <col min="7434" max="7434" width="9.42578125" style="177" customWidth="1"/>
    <col min="7435" max="7435" width="10.28515625" style="177" customWidth="1"/>
    <col min="7436" max="7436" width="9.85546875" style="177" customWidth="1"/>
    <col min="7437" max="7437" width="9.7109375" style="177" customWidth="1"/>
    <col min="7438" max="7438" width="9.5703125" style="177" customWidth="1"/>
    <col min="7439" max="7440" width="9.140625" style="177" customWidth="1"/>
    <col min="7441" max="7441" width="9.42578125" style="177" customWidth="1"/>
    <col min="7442" max="7442" width="9.140625" style="177" customWidth="1"/>
    <col min="7443" max="7443" width="4.7109375" style="177" customWidth="1"/>
    <col min="7444" max="7444" width="11" style="177" customWidth="1"/>
    <col min="7445" max="7445" width="10.7109375" style="177" customWidth="1"/>
    <col min="7446" max="7446" width="10.42578125" style="177" customWidth="1"/>
    <col min="7447" max="7447" width="12.5703125" style="177" customWidth="1"/>
    <col min="7448" max="7680" width="0" style="177" hidden="1"/>
    <col min="7681" max="7681" width="5.85546875" style="177" customWidth="1"/>
    <col min="7682" max="7682" width="33.7109375" style="177" customWidth="1"/>
    <col min="7683" max="7683" width="9.85546875" style="177" customWidth="1"/>
    <col min="7684" max="7684" width="10.42578125" style="177" customWidth="1"/>
    <col min="7685" max="7685" width="16.28515625" style="177" customWidth="1"/>
    <col min="7686" max="7686" width="9.42578125" style="177" customWidth="1"/>
    <col min="7687" max="7687" width="0.140625" style="177" customWidth="1"/>
    <col min="7688" max="7688" width="9.42578125" style="177" customWidth="1"/>
    <col min="7689" max="7689" width="9.5703125" style="177" customWidth="1"/>
    <col min="7690" max="7690" width="9.42578125" style="177" customWidth="1"/>
    <col min="7691" max="7691" width="10.28515625" style="177" customWidth="1"/>
    <col min="7692" max="7692" width="9.85546875" style="177" customWidth="1"/>
    <col min="7693" max="7693" width="9.7109375" style="177" customWidth="1"/>
    <col min="7694" max="7694" width="9.5703125" style="177" customWidth="1"/>
    <col min="7695" max="7696" width="9.140625" style="177" customWidth="1"/>
    <col min="7697" max="7697" width="9.42578125" style="177" customWidth="1"/>
    <col min="7698" max="7698" width="9.140625" style="177" customWidth="1"/>
    <col min="7699" max="7699" width="4.7109375" style="177" customWidth="1"/>
    <col min="7700" max="7700" width="11" style="177" customWidth="1"/>
    <col min="7701" max="7701" width="10.7109375" style="177" customWidth="1"/>
    <col min="7702" max="7702" width="10.42578125" style="177" customWidth="1"/>
    <col min="7703" max="7703" width="12.5703125" style="177" customWidth="1"/>
    <col min="7704" max="7936" width="0" style="177" hidden="1"/>
    <col min="7937" max="7937" width="5.85546875" style="177" customWidth="1"/>
    <col min="7938" max="7938" width="33.7109375" style="177" customWidth="1"/>
    <col min="7939" max="7939" width="9.85546875" style="177" customWidth="1"/>
    <col min="7940" max="7940" width="10.42578125" style="177" customWidth="1"/>
    <col min="7941" max="7941" width="16.28515625" style="177" customWidth="1"/>
    <col min="7942" max="7942" width="9.42578125" style="177" customWidth="1"/>
    <col min="7943" max="7943" width="0.140625" style="177" customWidth="1"/>
    <col min="7944" max="7944" width="9.42578125" style="177" customWidth="1"/>
    <col min="7945" max="7945" width="9.5703125" style="177" customWidth="1"/>
    <col min="7946" max="7946" width="9.42578125" style="177" customWidth="1"/>
    <col min="7947" max="7947" width="10.28515625" style="177" customWidth="1"/>
    <col min="7948" max="7948" width="9.85546875" style="177" customWidth="1"/>
    <col min="7949" max="7949" width="9.7109375" style="177" customWidth="1"/>
    <col min="7950" max="7950" width="9.5703125" style="177" customWidth="1"/>
    <col min="7951" max="7952" width="9.140625" style="177" customWidth="1"/>
    <col min="7953" max="7953" width="9.42578125" style="177" customWidth="1"/>
    <col min="7954" max="7954" width="9.140625" style="177" customWidth="1"/>
    <col min="7955" max="7955" width="4.7109375" style="177" customWidth="1"/>
    <col min="7956" max="7956" width="11" style="177" customWidth="1"/>
    <col min="7957" max="7957" width="10.7109375" style="177" customWidth="1"/>
    <col min="7958" max="7958" width="10.42578125" style="177" customWidth="1"/>
    <col min="7959" max="7959" width="12.5703125" style="177" customWidth="1"/>
    <col min="7960" max="8192" width="0" style="177" hidden="1"/>
    <col min="8193" max="8193" width="5.85546875" style="177" customWidth="1"/>
    <col min="8194" max="8194" width="33.7109375" style="177" customWidth="1"/>
    <col min="8195" max="8195" width="9.85546875" style="177" customWidth="1"/>
    <col min="8196" max="8196" width="10.42578125" style="177" customWidth="1"/>
    <col min="8197" max="8197" width="16.28515625" style="177" customWidth="1"/>
    <col min="8198" max="8198" width="9.42578125" style="177" customWidth="1"/>
    <col min="8199" max="8199" width="0.140625" style="177" customWidth="1"/>
    <col min="8200" max="8200" width="9.42578125" style="177" customWidth="1"/>
    <col min="8201" max="8201" width="9.5703125" style="177" customWidth="1"/>
    <col min="8202" max="8202" width="9.42578125" style="177" customWidth="1"/>
    <col min="8203" max="8203" width="10.28515625" style="177" customWidth="1"/>
    <col min="8204" max="8204" width="9.85546875" style="177" customWidth="1"/>
    <col min="8205" max="8205" width="9.7109375" style="177" customWidth="1"/>
    <col min="8206" max="8206" width="9.5703125" style="177" customWidth="1"/>
    <col min="8207" max="8208" width="9.140625" style="177" customWidth="1"/>
    <col min="8209" max="8209" width="9.42578125" style="177" customWidth="1"/>
    <col min="8210" max="8210" width="9.140625" style="177" customWidth="1"/>
    <col min="8211" max="8211" width="4.7109375" style="177" customWidth="1"/>
    <col min="8212" max="8212" width="11" style="177" customWidth="1"/>
    <col min="8213" max="8213" width="10.7109375" style="177" customWidth="1"/>
    <col min="8214" max="8214" width="10.42578125" style="177" customWidth="1"/>
    <col min="8215" max="8215" width="12.5703125" style="177" customWidth="1"/>
    <col min="8216" max="8448" width="0" style="177" hidden="1"/>
    <col min="8449" max="8449" width="5.85546875" style="177" customWidth="1"/>
    <col min="8450" max="8450" width="33.7109375" style="177" customWidth="1"/>
    <col min="8451" max="8451" width="9.85546875" style="177" customWidth="1"/>
    <col min="8452" max="8452" width="10.42578125" style="177" customWidth="1"/>
    <col min="8453" max="8453" width="16.28515625" style="177" customWidth="1"/>
    <col min="8454" max="8454" width="9.42578125" style="177" customWidth="1"/>
    <col min="8455" max="8455" width="0.140625" style="177" customWidth="1"/>
    <col min="8456" max="8456" width="9.42578125" style="177" customWidth="1"/>
    <col min="8457" max="8457" width="9.5703125" style="177" customWidth="1"/>
    <col min="8458" max="8458" width="9.42578125" style="177" customWidth="1"/>
    <col min="8459" max="8459" width="10.28515625" style="177" customWidth="1"/>
    <col min="8460" max="8460" width="9.85546875" style="177" customWidth="1"/>
    <col min="8461" max="8461" width="9.7109375" style="177" customWidth="1"/>
    <col min="8462" max="8462" width="9.5703125" style="177" customWidth="1"/>
    <col min="8463" max="8464" width="9.140625" style="177" customWidth="1"/>
    <col min="8465" max="8465" width="9.42578125" style="177" customWidth="1"/>
    <col min="8466" max="8466" width="9.140625" style="177" customWidth="1"/>
    <col min="8467" max="8467" width="4.7109375" style="177" customWidth="1"/>
    <col min="8468" max="8468" width="11" style="177" customWidth="1"/>
    <col min="8469" max="8469" width="10.7109375" style="177" customWidth="1"/>
    <col min="8470" max="8470" width="10.42578125" style="177" customWidth="1"/>
    <col min="8471" max="8471" width="12.5703125" style="177" customWidth="1"/>
    <col min="8472" max="8704" width="0" style="177" hidden="1"/>
    <col min="8705" max="8705" width="5.85546875" style="177" customWidth="1"/>
    <col min="8706" max="8706" width="33.7109375" style="177" customWidth="1"/>
    <col min="8707" max="8707" width="9.85546875" style="177" customWidth="1"/>
    <col min="8708" max="8708" width="10.42578125" style="177" customWidth="1"/>
    <col min="8709" max="8709" width="16.28515625" style="177" customWidth="1"/>
    <col min="8710" max="8710" width="9.42578125" style="177" customWidth="1"/>
    <col min="8711" max="8711" width="0.140625" style="177" customWidth="1"/>
    <col min="8712" max="8712" width="9.42578125" style="177" customWidth="1"/>
    <col min="8713" max="8713" width="9.5703125" style="177" customWidth="1"/>
    <col min="8714" max="8714" width="9.42578125" style="177" customWidth="1"/>
    <col min="8715" max="8715" width="10.28515625" style="177" customWidth="1"/>
    <col min="8716" max="8716" width="9.85546875" style="177" customWidth="1"/>
    <col min="8717" max="8717" width="9.7109375" style="177" customWidth="1"/>
    <col min="8718" max="8718" width="9.5703125" style="177" customWidth="1"/>
    <col min="8719" max="8720" width="9.140625" style="177" customWidth="1"/>
    <col min="8721" max="8721" width="9.42578125" style="177" customWidth="1"/>
    <col min="8722" max="8722" width="9.140625" style="177" customWidth="1"/>
    <col min="8723" max="8723" width="4.7109375" style="177" customWidth="1"/>
    <col min="8724" max="8724" width="11" style="177" customWidth="1"/>
    <col min="8725" max="8725" width="10.7109375" style="177" customWidth="1"/>
    <col min="8726" max="8726" width="10.42578125" style="177" customWidth="1"/>
    <col min="8727" max="8727" width="12.5703125" style="177" customWidth="1"/>
    <col min="8728" max="8960" width="0" style="177" hidden="1"/>
    <col min="8961" max="8961" width="5.85546875" style="177" customWidth="1"/>
    <col min="8962" max="8962" width="33.7109375" style="177" customWidth="1"/>
    <col min="8963" max="8963" width="9.85546875" style="177" customWidth="1"/>
    <col min="8964" max="8964" width="10.42578125" style="177" customWidth="1"/>
    <col min="8965" max="8965" width="16.28515625" style="177" customWidth="1"/>
    <col min="8966" max="8966" width="9.42578125" style="177" customWidth="1"/>
    <col min="8967" max="8967" width="0.140625" style="177" customWidth="1"/>
    <col min="8968" max="8968" width="9.42578125" style="177" customWidth="1"/>
    <col min="8969" max="8969" width="9.5703125" style="177" customWidth="1"/>
    <col min="8970" max="8970" width="9.42578125" style="177" customWidth="1"/>
    <col min="8971" max="8971" width="10.28515625" style="177" customWidth="1"/>
    <col min="8972" max="8972" width="9.85546875" style="177" customWidth="1"/>
    <col min="8973" max="8973" width="9.7109375" style="177" customWidth="1"/>
    <col min="8974" max="8974" width="9.5703125" style="177" customWidth="1"/>
    <col min="8975" max="8976" width="9.140625" style="177" customWidth="1"/>
    <col min="8977" max="8977" width="9.42578125" style="177" customWidth="1"/>
    <col min="8978" max="8978" width="9.140625" style="177" customWidth="1"/>
    <col min="8979" max="8979" width="4.7109375" style="177" customWidth="1"/>
    <col min="8980" max="8980" width="11" style="177" customWidth="1"/>
    <col min="8981" max="8981" width="10.7109375" style="177" customWidth="1"/>
    <col min="8982" max="8982" width="10.42578125" style="177" customWidth="1"/>
    <col min="8983" max="8983" width="12.5703125" style="177" customWidth="1"/>
    <col min="8984" max="9216" width="0" style="177" hidden="1"/>
    <col min="9217" max="9217" width="5.85546875" style="177" customWidth="1"/>
    <col min="9218" max="9218" width="33.7109375" style="177" customWidth="1"/>
    <col min="9219" max="9219" width="9.85546875" style="177" customWidth="1"/>
    <col min="9220" max="9220" width="10.42578125" style="177" customWidth="1"/>
    <col min="9221" max="9221" width="16.28515625" style="177" customWidth="1"/>
    <col min="9222" max="9222" width="9.42578125" style="177" customWidth="1"/>
    <col min="9223" max="9223" width="0.140625" style="177" customWidth="1"/>
    <col min="9224" max="9224" width="9.42578125" style="177" customWidth="1"/>
    <col min="9225" max="9225" width="9.5703125" style="177" customWidth="1"/>
    <col min="9226" max="9226" width="9.42578125" style="177" customWidth="1"/>
    <col min="9227" max="9227" width="10.28515625" style="177" customWidth="1"/>
    <col min="9228" max="9228" width="9.85546875" style="177" customWidth="1"/>
    <col min="9229" max="9229" width="9.7109375" style="177" customWidth="1"/>
    <col min="9230" max="9230" width="9.5703125" style="177" customWidth="1"/>
    <col min="9231" max="9232" width="9.140625" style="177" customWidth="1"/>
    <col min="9233" max="9233" width="9.42578125" style="177" customWidth="1"/>
    <col min="9234" max="9234" width="9.140625" style="177" customWidth="1"/>
    <col min="9235" max="9235" width="4.7109375" style="177" customWidth="1"/>
    <col min="9236" max="9236" width="11" style="177" customWidth="1"/>
    <col min="9237" max="9237" width="10.7109375" style="177" customWidth="1"/>
    <col min="9238" max="9238" width="10.42578125" style="177" customWidth="1"/>
    <col min="9239" max="9239" width="12.5703125" style="177" customWidth="1"/>
    <col min="9240" max="9472" width="0" style="177" hidden="1"/>
    <col min="9473" max="9473" width="5.85546875" style="177" customWidth="1"/>
    <col min="9474" max="9474" width="33.7109375" style="177" customWidth="1"/>
    <col min="9475" max="9475" width="9.85546875" style="177" customWidth="1"/>
    <col min="9476" max="9476" width="10.42578125" style="177" customWidth="1"/>
    <col min="9477" max="9477" width="16.28515625" style="177" customWidth="1"/>
    <col min="9478" max="9478" width="9.42578125" style="177" customWidth="1"/>
    <col min="9479" max="9479" width="0.140625" style="177" customWidth="1"/>
    <col min="9480" max="9480" width="9.42578125" style="177" customWidth="1"/>
    <col min="9481" max="9481" width="9.5703125" style="177" customWidth="1"/>
    <col min="9482" max="9482" width="9.42578125" style="177" customWidth="1"/>
    <col min="9483" max="9483" width="10.28515625" style="177" customWidth="1"/>
    <col min="9484" max="9484" width="9.85546875" style="177" customWidth="1"/>
    <col min="9485" max="9485" width="9.7109375" style="177" customWidth="1"/>
    <col min="9486" max="9486" width="9.5703125" style="177" customWidth="1"/>
    <col min="9487" max="9488" width="9.140625" style="177" customWidth="1"/>
    <col min="9489" max="9489" width="9.42578125" style="177" customWidth="1"/>
    <col min="9490" max="9490" width="9.140625" style="177" customWidth="1"/>
    <col min="9491" max="9491" width="4.7109375" style="177" customWidth="1"/>
    <col min="9492" max="9492" width="11" style="177" customWidth="1"/>
    <col min="9493" max="9493" width="10.7109375" style="177" customWidth="1"/>
    <col min="9494" max="9494" width="10.42578125" style="177" customWidth="1"/>
    <col min="9495" max="9495" width="12.5703125" style="177" customWidth="1"/>
    <col min="9496" max="9728" width="0" style="177" hidden="1"/>
    <col min="9729" max="9729" width="5.85546875" style="177" customWidth="1"/>
    <col min="9730" max="9730" width="33.7109375" style="177" customWidth="1"/>
    <col min="9731" max="9731" width="9.85546875" style="177" customWidth="1"/>
    <col min="9732" max="9732" width="10.42578125" style="177" customWidth="1"/>
    <col min="9733" max="9733" width="16.28515625" style="177" customWidth="1"/>
    <col min="9734" max="9734" width="9.42578125" style="177" customWidth="1"/>
    <col min="9735" max="9735" width="0.140625" style="177" customWidth="1"/>
    <col min="9736" max="9736" width="9.42578125" style="177" customWidth="1"/>
    <col min="9737" max="9737" width="9.5703125" style="177" customWidth="1"/>
    <col min="9738" max="9738" width="9.42578125" style="177" customWidth="1"/>
    <col min="9739" max="9739" width="10.28515625" style="177" customWidth="1"/>
    <col min="9740" max="9740" width="9.85546875" style="177" customWidth="1"/>
    <col min="9741" max="9741" width="9.7109375" style="177" customWidth="1"/>
    <col min="9742" max="9742" width="9.5703125" style="177" customWidth="1"/>
    <col min="9743" max="9744" width="9.140625" style="177" customWidth="1"/>
    <col min="9745" max="9745" width="9.42578125" style="177" customWidth="1"/>
    <col min="9746" max="9746" width="9.140625" style="177" customWidth="1"/>
    <col min="9747" max="9747" width="4.7109375" style="177" customWidth="1"/>
    <col min="9748" max="9748" width="11" style="177" customWidth="1"/>
    <col min="9749" max="9749" width="10.7109375" style="177" customWidth="1"/>
    <col min="9750" max="9750" width="10.42578125" style="177" customWidth="1"/>
    <col min="9751" max="9751" width="12.5703125" style="177" customWidth="1"/>
    <col min="9752" max="9984" width="0" style="177" hidden="1"/>
    <col min="9985" max="9985" width="5.85546875" style="177" customWidth="1"/>
    <col min="9986" max="9986" width="33.7109375" style="177" customWidth="1"/>
    <col min="9987" max="9987" width="9.85546875" style="177" customWidth="1"/>
    <col min="9988" max="9988" width="10.42578125" style="177" customWidth="1"/>
    <col min="9989" max="9989" width="16.28515625" style="177" customWidth="1"/>
    <col min="9990" max="9990" width="9.42578125" style="177" customWidth="1"/>
    <col min="9991" max="9991" width="0.140625" style="177" customWidth="1"/>
    <col min="9992" max="9992" width="9.42578125" style="177" customWidth="1"/>
    <col min="9993" max="9993" width="9.5703125" style="177" customWidth="1"/>
    <col min="9994" max="9994" width="9.42578125" style="177" customWidth="1"/>
    <col min="9995" max="9995" width="10.28515625" style="177" customWidth="1"/>
    <col min="9996" max="9996" width="9.85546875" style="177" customWidth="1"/>
    <col min="9997" max="9997" width="9.7109375" style="177" customWidth="1"/>
    <col min="9998" max="9998" width="9.5703125" style="177" customWidth="1"/>
    <col min="9999" max="10000" width="9.140625" style="177" customWidth="1"/>
    <col min="10001" max="10001" width="9.42578125" style="177" customWidth="1"/>
    <col min="10002" max="10002" width="9.140625" style="177" customWidth="1"/>
    <col min="10003" max="10003" width="4.7109375" style="177" customWidth="1"/>
    <col min="10004" max="10004" width="11" style="177" customWidth="1"/>
    <col min="10005" max="10005" width="10.7109375" style="177" customWidth="1"/>
    <col min="10006" max="10006" width="10.42578125" style="177" customWidth="1"/>
    <col min="10007" max="10007" width="12.5703125" style="177" customWidth="1"/>
    <col min="10008" max="10240" width="0" style="177" hidden="1"/>
    <col min="10241" max="10241" width="5.85546875" style="177" customWidth="1"/>
    <col min="10242" max="10242" width="33.7109375" style="177" customWidth="1"/>
    <col min="10243" max="10243" width="9.85546875" style="177" customWidth="1"/>
    <col min="10244" max="10244" width="10.42578125" style="177" customWidth="1"/>
    <col min="10245" max="10245" width="16.28515625" style="177" customWidth="1"/>
    <col min="10246" max="10246" width="9.42578125" style="177" customWidth="1"/>
    <col min="10247" max="10247" width="0.140625" style="177" customWidth="1"/>
    <col min="10248" max="10248" width="9.42578125" style="177" customWidth="1"/>
    <col min="10249" max="10249" width="9.5703125" style="177" customWidth="1"/>
    <col min="10250" max="10250" width="9.42578125" style="177" customWidth="1"/>
    <col min="10251" max="10251" width="10.28515625" style="177" customWidth="1"/>
    <col min="10252" max="10252" width="9.85546875" style="177" customWidth="1"/>
    <col min="10253" max="10253" width="9.7109375" style="177" customWidth="1"/>
    <col min="10254" max="10254" width="9.5703125" style="177" customWidth="1"/>
    <col min="10255" max="10256" width="9.140625" style="177" customWidth="1"/>
    <col min="10257" max="10257" width="9.42578125" style="177" customWidth="1"/>
    <col min="10258" max="10258" width="9.140625" style="177" customWidth="1"/>
    <col min="10259" max="10259" width="4.7109375" style="177" customWidth="1"/>
    <col min="10260" max="10260" width="11" style="177" customWidth="1"/>
    <col min="10261" max="10261" width="10.7109375" style="177" customWidth="1"/>
    <col min="10262" max="10262" width="10.42578125" style="177" customWidth="1"/>
    <col min="10263" max="10263" width="12.5703125" style="177" customWidth="1"/>
    <col min="10264" max="10496" width="0" style="177" hidden="1"/>
    <col min="10497" max="10497" width="5.85546875" style="177" customWidth="1"/>
    <col min="10498" max="10498" width="33.7109375" style="177" customWidth="1"/>
    <col min="10499" max="10499" width="9.85546875" style="177" customWidth="1"/>
    <col min="10500" max="10500" width="10.42578125" style="177" customWidth="1"/>
    <col min="10501" max="10501" width="16.28515625" style="177" customWidth="1"/>
    <col min="10502" max="10502" width="9.42578125" style="177" customWidth="1"/>
    <col min="10503" max="10503" width="0.140625" style="177" customWidth="1"/>
    <col min="10504" max="10504" width="9.42578125" style="177" customWidth="1"/>
    <col min="10505" max="10505" width="9.5703125" style="177" customWidth="1"/>
    <col min="10506" max="10506" width="9.42578125" style="177" customWidth="1"/>
    <col min="10507" max="10507" width="10.28515625" style="177" customWidth="1"/>
    <col min="10508" max="10508" width="9.85546875" style="177" customWidth="1"/>
    <col min="10509" max="10509" width="9.7109375" style="177" customWidth="1"/>
    <col min="10510" max="10510" width="9.5703125" style="177" customWidth="1"/>
    <col min="10511" max="10512" width="9.140625" style="177" customWidth="1"/>
    <col min="10513" max="10513" width="9.42578125" style="177" customWidth="1"/>
    <col min="10514" max="10514" width="9.140625" style="177" customWidth="1"/>
    <col min="10515" max="10515" width="4.7109375" style="177" customWidth="1"/>
    <col min="10516" max="10516" width="11" style="177" customWidth="1"/>
    <col min="10517" max="10517" width="10.7109375" style="177" customWidth="1"/>
    <col min="10518" max="10518" width="10.42578125" style="177" customWidth="1"/>
    <col min="10519" max="10519" width="12.5703125" style="177" customWidth="1"/>
    <col min="10520" max="10752" width="0" style="177" hidden="1"/>
    <col min="10753" max="10753" width="5.85546875" style="177" customWidth="1"/>
    <col min="10754" max="10754" width="33.7109375" style="177" customWidth="1"/>
    <col min="10755" max="10755" width="9.85546875" style="177" customWidth="1"/>
    <col min="10756" max="10756" width="10.42578125" style="177" customWidth="1"/>
    <col min="10757" max="10757" width="16.28515625" style="177" customWidth="1"/>
    <col min="10758" max="10758" width="9.42578125" style="177" customWidth="1"/>
    <col min="10759" max="10759" width="0.140625" style="177" customWidth="1"/>
    <col min="10760" max="10760" width="9.42578125" style="177" customWidth="1"/>
    <col min="10761" max="10761" width="9.5703125" style="177" customWidth="1"/>
    <col min="10762" max="10762" width="9.42578125" style="177" customWidth="1"/>
    <col min="10763" max="10763" width="10.28515625" style="177" customWidth="1"/>
    <col min="10764" max="10764" width="9.85546875" style="177" customWidth="1"/>
    <col min="10765" max="10765" width="9.7109375" style="177" customWidth="1"/>
    <col min="10766" max="10766" width="9.5703125" style="177" customWidth="1"/>
    <col min="10767" max="10768" width="9.140625" style="177" customWidth="1"/>
    <col min="10769" max="10769" width="9.42578125" style="177" customWidth="1"/>
    <col min="10770" max="10770" width="9.140625" style="177" customWidth="1"/>
    <col min="10771" max="10771" width="4.7109375" style="177" customWidth="1"/>
    <col min="10772" max="10772" width="11" style="177" customWidth="1"/>
    <col min="10773" max="10773" width="10.7109375" style="177" customWidth="1"/>
    <col min="10774" max="10774" width="10.42578125" style="177" customWidth="1"/>
    <col min="10775" max="10775" width="12.5703125" style="177" customWidth="1"/>
    <col min="10776" max="11008" width="0" style="177" hidden="1"/>
    <col min="11009" max="11009" width="5.85546875" style="177" customWidth="1"/>
    <col min="11010" max="11010" width="33.7109375" style="177" customWidth="1"/>
    <col min="11011" max="11011" width="9.85546875" style="177" customWidth="1"/>
    <col min="11012" max="11012" width="10.42578125" style="177" customWidth="1"/>
    <col min="11013" max="11013" width="16.28515625" style="177" customWidth="1"/>
    <col min="11014" max="11014" width="9.42578125" style="177" customWidth="1"/>
    <col min="11015" max="11015" width="0.140625" style="177" customWidth="1"/>
    <col min="11016" max="11016" width="9.42578125" style="177" customWidth="1"/>
    <col min="11017" max="11017" width="9.5703125" style="177" customWidth="1"/>
    <col min="11018" max="11018" width="9.42578125" style="177" customWidth="1"/>
    <col min="11019" max="11019" width="10.28515625" style="177" customWidth="1"/>
    <col min="11020" max="11020" width="9.85546875" style="177" customWidth="1"/>
    <col min="11021" max="11021" width="9.7109375" style="177" customWidth="1"/>
    <col min="11022" max="11022" width="9.5703125" style="177" customWidth="1"/>
    <col min="11023" max="11024" width="9.140625" style="177" customWidth="1"/>
    <col min="11025" max="11025" width="9.42578125" style="177" customWidth="1"/>
    <col min="11026" max="11026" width="9.140625" style="177" customWidth="1"/>
    <col min="11027" max="11027" width="4.7109375" style="177" customWidth="1"/>
    <col min="11028" max="11028" width="11" style="177" customWidth="1"/>
    <col min="11029" max="11029" width="10.7109375" style="177" customWidth="1"/>
    <col min="11030" max="11030" width="10.42578125" style="177" customWidth="1"/>
    <col min="11031" max="11031" width="12.5703125" style="177" customWidth="1"/>
    <col min="11032" max="11264" width="0" style="177" hidden="1"/>
    <col min="11265" max="11265" width="5.85546875" style="177" customWidth="1"/>
    <col min="11266" max="11266" width="33.7109375" style="177" customWidth="1"/>
    <col min="11267" max="11267" width="9.85546875" style="177" customWidth="1"/>
    <col min="11268" max="11268" width="10.42578125" style="177" customWidth="1"/>
    <col min="11269" max="11269" width="16.28515625" style="177" customWidth="1"/>
    <col min="11270" max="11270" width="9.42578125" style="177" customWidth="1"/>
    <col min="11271" max="11271" width="0.140625" style="177" customWidth="1"/>
    <col min="11272" max="11272" width="9.42578125" style="177" customWidth="1"/>
    <col min="11273" max="11273" width="9.5703125" style="177" customWidth="1"/>
    <col min="11274" max="11274" width="9.42578125" style="177" customWidth="1"/>
    <col min="11275" max="11275" width="10.28515625" style="177" customWidth="1"/>
    <col min="11276" max="11276" width="9.85546875" style="177" customWidth="1"/>
    <col min="11277" max="11277" width="9.7109375" style="177" customWidth="1"/>
    <col min="11278" max="11278" width="9.5703125" style="177" customWidth="1"/>
    <col min="11279" max="11280" width="9.140625" style="177" customWidth="1"/>
    <col min="11281" max="11281" width="9.42578125" style="177" customWidth="1"/>
    <col min="11282" max="11282" width="9.140625" style="177" customWidth="1"/>
    <col min="11283" max="11283" width="4.7109375" style="177" customWidth="1"/>
    <col min="11284" max="11284" width="11" style="177" customWidth="1"/>
    <col min="11285" max="11285" width="10.7109375" style="177" customWidth="1"/>
    <col min="11286" max="11286" width="10.42578125" style="177" customWidth="1"/>
    <col min="11287" max="11287" width="12.5703125" style="177" customWidth="1"/>
    <col min="11288" max="11520" width="0" style="177" hidden="1"/>
    <col min="11521" max="11521" width="5.85546875" style="177" customWidth="1"/>
    <col min="11522" max="11522" width="33.7109375" style="177" customWidth="1"/>
    <col min="11523" max="11523" width="9.85546875" style="177" customWidth="1"/>
    <col min="11524" max="11524" width="10.42578125" style="177" customWidth="1"/>
    <col min="11525" max="11525" width="16.28515625" style="177" customWidth="1"/>
    <col min="11526" max="11526" width="9.42578125" style="177" customWidth="1"/>
    <col min="11527" max="11527" width="0.140625" style="177" customWidth="1"/>
    <col min="11528" max="11528" width="9.42578125" style="177" customWidth="1"/>
    <col min="11529" max="11529" width="9.5703125" style="177" customWidth="1"/>
    <col min="11530" max="11530" width="9.42578125" style="177" customWidth="1"/>
    <col min="11531" max="11531" width="10.28515625" style="177" customWidth="1"/>
    <col min="11532" max="11532" width="9.85546875" style="177" customWidth="1"/>
    <col min="11533" max="11533" width="9.7109375" style="177" customWidth="1"/>
    <col min="11534" max="11534" width="9.5703125" style="177" customWidth="1"/>
    <col min="11535" max="11536" width="9.140625" style="177" customWidth="1"/>
    <col min="11537" max="11537" width="9.42578125" style="177" customWidth="1"/>
    <col min="11538" max="11538" width="9.140625" style="177" customWidth="1"/>
    <col min="11539" max="11539" width="4.7109375" style="177" customWidth="1"/>
    <col min="11540" max="11540" width="11" style="177" customWidth="1"/>
    <col min="11541" max="11541" width="10.7109375" style="177" customWidth="1"/>
    <col min="11542" max="11542" width="10.42578125" style="177" customWidth="1"/>
    <col min="11543" max="11543" width="12.5703125" style="177" customWidth="1"/>
    <col min="11544" max="11776" width="0" style="177" hidden="1"/>
    <col min="11777" max="11777" width="5.85546875" style="177" customWidth="1"/>
    <col min="11778" max="11778" width="33.7109375" style="177" customWidth="1"/>
    <col min="11779" max="11779" width="9.85546875" style="177" customWidth="1"/>
    <col min="11780" max="11780" width="10.42578125" style="177" customWidth="1"/>
    <col min="11781" max="11781" width="16.28515625" style="177" customWidth="1"/>
    <col min="11782" max="11782" width="9.42578125" style="177" customWidth="1"/>
    <col min="11783" max="11783" width="0.140625" style="177" customWidth="1"/>
    <col min="11784" max="11784" width="9.42578125" style="177" customWidth="1"/>
    <col min="11785" max="11785" width="9.5703125" style="177" customWidth="1"/>
    <col min="11786" max="11786" width="9.42578125" style="177" customWidth="1"/>
    <col min="11787" max="11787" width="10.28515625" style="177" customWidth="1"/>
    <col min="11788" max="11788" width="9.85546875" style="177" customWidth="1"/>
    <col min="11789" max="11789" width="9.7109375" style="177" customWidth="1"/>
    <col min="11790" max="11790" width="9.5703125" style="177" customWidth="1"/>
    <col min="11791" max="11792" width="9.140625" style="177" customWidth="1"/>
    <col min="11793" max="11793" width="9.42578125" style="177" customWidth="1"/>
    <col min="11794" max="11794" width="9.140625" style="177" customWidth="1"/>
    <col min="11795" max="11795" width="4.7109375" style="177" customWidth="1"/>
    <col min="11796" max="11796" width="11" style="177" customWidth="1"/>
    <col min="11797" max="11797" width="10.7109375" style="177" customWidth="1"/>
    <col min="11798" max="11798" width="10.42578125" style="177" customWidth="1"/>
    <col min="11799" max="11799" width="12.5703125" style="177" customWidth="1"/>
    <col min="11800" max="12032" width="0" style="177" hidden="1"/>
    <col min="12033" max="12033" width="5.85546875" style="177" customWidth="1"/>
    <col min="12034" max="12034" width="33.7109375" style="177" customWidth="1"/>
    <col min="12035" max="12035" width="9.85546875" style="177" customWidth="1"/>
    <col min="12036" max="12036" width="10.42578125" style="177" customWidth="1"/>
    <col min="12037" max="12037" width="16.28515625" style="177" customWidth="1"/>
    <col min="12038" max="12038" width="9.42578125" style="177" customWidth="1"/>
    <col min="12039" max="12039" width="0.140625" style="177" customWidth="1"/>
    <col min="12040" max="12040" width="9.42578125" style="177" customWidth="1"/>
    <col min="12041" max="12041" width="9.5703125" style="177" customWidth="1"/>
    <col min="12042" max="12042" width="9.42578125" style="177" customWidth="1"/>
    <col min="12043" max="12043" width="10.28515625" style="177" customWidth="1"/>
    <col min="12044" max="12044" width="9.85546875" style="177" customWidth="1"/>
    <col min="12045" max="12045" width="9.7109375" style="177" customWidth="1"/>
    <col min="12046" max="12046" width="9.5703125" style="177" customWidth="1"/>
    <col min="12047" max="12048" width="9.140625" style="177" customWidth="1"/>
    <col min="12049" max="12049" width="9.42578125" style="177" customWidth="1"/>
    <col min="12050" max="12050" width="9.140625" style="177" customWidth="1"/>
    <col min="12051" max="12051" width="4.7109375" style="177" customWidth="1"/>
    <col min="12052" max="12052" width="11" style="177" customWidth="1"/>
    <col min="12053" max="12053" width="10.7109375" style="177" customWidth="1"/>
    <col min="12054" max="12054" width="10.42578125" style="177" customWidth="1"/>
    <col min="12055" max="12055" width="12.5703125" style="177" customWidth="1"/>
    <col min="12056" max="12288" width="0" style="177" hidden="1"/>
    <col min="12289" max="12289" width="5.85546875" style="177" customWidth="1"/>
    <col min="12290" max="12290" width="33.7109375" style="177" customWidth="1"/>
    <col min="12291" max="12291" width="9.85546875" style="177" customWidth="1"/>
    <col min="12292" max="12292" width="10.42578125" style="177" customWidth="1"/>
    <col min="12293" max="12293" width="16.28515625" style="177" customWidth="1"/>
    <col min="12294" max="12294" width="9.42578125" style="177" customWidth="1"/>
    <col min="12295" max="12295" width="0.140625" style="177" customWidth="1"/>
    <col min="12296" max="12296" width="9.42578125" style="177" customWidth="1"/>
    <col min="12297" max="12297" width="9.5703125" style="177" customWidth="1"/>
    <col min="12298" max="12298" width="9.42578125" style="177" customWidth="1"/>
    <col min="12299" max="12299" width="10.28515625" style="177" customWidth="1"/>
    <col min="12300" max="12300" width="9.85546875" style="177" customWidth="1"/>
    <col min="12301" max="12301" width="9.7109375" style="177" customWidth="1"/>
    <col min="12302" max="12302" width="9.5703125" style="177" customWidth="1"/>
    <col min="12303" max="12304" width="9.140625" style="177" customWidth="1"/>
    <col min="12305" max="12305" width="9.42578125" style="177" customWidth="1"/>
    <col min="12306" max="12306" width="9.140625" style="177" customWidth="1"/>
    <col min="12307" max="12307" width="4.7109375" style="177" customWidth="1"/>
    <col min="12308" max="12308" width="11" style="177" customWidth="1"/>
    <col min="12309" max="12309" width="10.7109375" style="177" customWidth="1"/>
    <col min="12310" max="12310" width="10.42578125" style="177" customWidth="1"/>
    <col min="12311" max="12311" width="12.5703125" style="177" customWidth="1"/>
    <col min="12312" max="12544" width="0" style="177" hidden="1"/>
    <col min="12545" max="12545" width="5.85546875" style="177" customWidth="1"/>
    <col min="12546" max="12546" width="33.7109375" style="177" customWidth="1"/>
    <col min="12547" max="12547" width="9.85546875" style="177" customWidth="1"/>
    <col min="12548" max="12548" width="10.42578125" style="177" customWidth="1"/>
    <col min="12549" max="12549" width="16.28515625" style="177" customWidth="1"/>
    <col min="12550" max="12550" width="9.42578125" style="177" customWidth="1"/>
    <col min="12551" max="12551" width="0.140625" style="177" customWidth="1"/>
    <col min="12552" max="12552" width="9.42578125" style="177" customWidth="1"/>
    <col min="12553" max="12553" width="9.5703125" style="177" customWidth="1"/>
    <col min="12554" max="12554" width="9.42578125" style="177" customWidth="1"/>
    <col min="12555" max="12555" width="10.28515625" style="177" customWidth="1"/>
    <col min="12556" max="12556" width="9.85546875" style="177" customWidth="1"/>
    <col min="12557" max="12557" width="9.7109375" style="177" customWidth="1"/>
    <col min="12558" max="12558" width="9.5703125" style="177" customWidth="1"/>
    <col min="12559" max="12560" width="9.140625" style="177" customWidth="1"/>
    <col min="12561" max="12561" width="9.42578125" style="177" customWidth="1"/>
    <col min="12562" max="12562" width="9.140625" style="177" customWidth="1"/>
    <col min="12563" max="12563" width="4.7109375" style="177" customWidth="1"/>
    <col min="12564" max="12564" width="11" style="177" customWidth="1"/>
    <col min="12565" max="12565" width="10.7109375" style="177" customWidth="1"/>
    <col min="12566" max="12566" width="10.42578125" style="177" customWidth="1"/>
    <col min="12567" max="12567" width="12.5703125" style="177" customWidth="1"/>
    <col min="12568" max="12800" width="0" style="177" hidden="1"/>
    <col min="12801" max="12801" width="5.85546875" style="177" customWidth="1"/>
    <col min="12802" max="12802" width="33.7109375" style="177" customWidth="1"/>
    <col min="12803" max="12803" width="9.85546875" style="177" customWidth="1"/>
    <col min="12804" max="12804" width="10.42578125" style="177" customWidth="1"/>
    <col min="12805" max="12805" width="16.28515625" style="177" customWidth="1"/>
    <col min="12806" max="12806" width="9.42578125" style="177" customWidth="1"/>
    <col min="12807" max="12807" width="0.140625" style="177" customWidth="1"/>
    <col min="12808" max="12808" width="9.42578125" style="177" customWidth="1"/>
    <col min="12809" max="12809" width="9.5703125" style="177" customWidth="1"/>
    <col min="12810" max="12810" width="9.42578125" style="177" customWidth="1"/>
    <col min="12811" max="12811" width="10.28515625" style="177" customWidth="1"/>
    <col min="12812" max="12812" width="9.85546875" style="177" customWidth="1"/>
    <col min="12813" max="12813" width="9.7109375" style="177" customWidth="1"/>
    <col min="12814" max="12814" width="9.5703125" style="177" customWidth="1"/>
    <col min="12815" max="12816" width="9.140625" style="177" customWidth="1"/>
    <col min="12817" max="12817" width="9.42578125" style="177" customWidth="1"/>
    <col min="12818" max="12818" width="9.140625" style="177" customWidth="1"/>
    <col min="12819" max="12819" width="4.7109375" style="177" customWidth="1"/>
    <col min="12820" max="12820" width="11" style="177" customWidth="1"/>
    <col min="12821" max="12821" width="10.7109375" style="177" customWidth="1"/>
    <col min="12822" max="12822" width="10.42578125" style="177" customWidth="1"/>
    <col min="12823" max="12823" width="12.5703125" style="177" customWidth="1"/>
    <col min="12824" max="13056" width="0" style="177" hidden="1"/>
    <col min="13057" max="13057" width="5.85546875" style="177" customWidth="1"/>
    <col min="13058" max="13058" width="33.7109375" style="177" customWidth="1"/>
    <col min="13059" max="13059" width="9.85546875" style="177" customWidth="1"/>
    <col min="13060" max="13060" width="10.42578125" style="177" customWidth="1"/>
    <col min="13061" max="13061" width="16.28515625" style="177" customWidth="1"/>
    <col min="13062" max="13062" width="9.42578125" style="177" customWidth="1"/>
    <col min="13063" max="13063" width="0.140625" style="177" customWidth="1"/>
    <col min="13064" max="13064" width="9.42578125" style="177" customWidth="1"/>
    <col min="13065" max="13065" width="9.5703125" style="177" customWidth="1"/>
    <col min="13066" max="13066" width="9.42578125" style="177" customWidth="1"/>
    <col min="13067" max="13067" width="10.28515625" style="177" customWidth="1"/>
    <col min="13068" max="13068" width="9.85546875" style="177" customWidth="1"/>
    <col min="13069" max="13069" width="9.7109375" style="177" customWidth="1"/>
    <col min="13070" max="13070" width="9.5703125" style="177" customWidth="1"/>
    <col min="13071" max="13072" width="9.140625" style="177" customWidth="1"/>
    <col min="13073" max="13073" width="9.42578125" style="177" customWidth="1"/>
    <col min="13074" max="13074" width="9.140625" style="177" customWidth="1"/>
    <col min="13075" max="13075" width="4.7109375" style="177" customWidth="1"/>
    <col min="13076" max="13076" width="11" style="177" customWidth="1"/>
    <col min="13077" max="13077" width="10.7109375" style="177" customWidth="1"/>
    <col min="13078" max="13078" width="10.42578125" style="177" customWidth="1"/>
    <col min="13079" max="13079" width="12.5703125" style="177" customWidth="1"/>
    <col min="13080" max="13312" width="0" style="177" hidden="1"/>
    <col min="13313" max="13313" width="5.85546875" style="177" customWidth="1"/>
    <col min="13314" max="13314" width="33.7109375" style="177" customWidth="1"/>
    <col min="13315" max="13315" width="9.85546875" style="177" customWidth="1"/>
    <col min="13316" max="13316" width="10.42578125" style="177" customWidth="1"/>
    <col min="13317" max="13317" width="16.28515625" style="177" customWidth="1"/>
    <col min="13318" max="13318" width="9.42578125" style="177" customWidth="1"/>
    <col min="13319" max="13319" width="0.140625" style="177" customWidth="1"/>
    <col min="13320" max="13320" width="9.42578125" style="177" customWidth="1"/>
    <col min="13321" max="13321" width="9.5703125" style="177" customWidth="1"/>
    <col min="13322" max="13322" width="9.42578125" style="177" customWidth="1"/>
    <col min="13323" max="13323" width="10.28515625" style="177" customWidth="1"/>
    <col min="13324" max="13324" width="9.85546875" style="177" customWidth="1"/>
    <col min="13325" max="13325" width="9.7109375" style="177" customWidth="1"/>
    <col min="13326" max="13326" width="9.5703125" style="177" customWidth="1"/>
    <col min="13327" max="13328" width="9.140625" style="177" customWidth="1"/>
    <col min="13329" max="13329" width="9.42578125" style="177" customWidth="1"/>
    <col min="13330" max="13330" width="9.140625" style="177" customWidth="1"/>
    <col min="13331" max="13331" width="4.7109375" style="177" customWidth="1"/>
    <col min="13332" max="13332" width="11" style="177" customWidth="1"/>
    <col min="13333" max="13333" width="10.7109375" style="177" customWidth="1"/>
    <col min="13334" max="13334" width="10.42578125" style="177" customWidth="1"/>
    <col min="13335" max="13335" width="12.5703125" style="177" customWidth="1"/>
    <col min="13336" max="13568" width="0" style="177" hidden="1"/>
    <col min="13569" max="13569" width="5.85546875" style="177" customWidth="1"/>
    <col min="13570" max="13570" width="33.7109375" style="177" customWidth="1"/>
    <col min="13571" max="13571" width="9.85546875" style="177" customWidth="1"/>
    <col min="13572" max="13572" width="10.42578125" style="177" customWidth="1"/>
    <col min="13573" max="13573" width="16.28515625" style="177" customWidth="1"/>
    <col min="13574" max="13574" width="9.42578125" style="177" customWidth="1"/>
    <col min="13575" max="13575" width="0.140625" style="177" customWidth="1"/>
    <col min="13576" max="13576" width="9.42578125" style="177" customWidth="1"/>
    <col min="13577" max="13577" width="9.5703125" style="177" customWidth="1"/>
    <col min="13578" max="13578" width="9.42578125" style="177" customWidth="1"/>
    <col min="13579" max="13579" width="10.28515625" style="177" customWidth="1"/>
    <col min="13580" max="13580" width="9.85546875" style="177" customWidth="1"/>
    <col min="13581" max="13581" width="9.7109375" style="177" customWidth="1"/>
    <col min="13582" max="13582" width="9.5703125" style="177" customWidth="1"/>
    <col min="13583" max="13584" width="9.140625" style="177" customWidth="1"/>
    <col min="13585" max="13585" width="9.42578125" style="177" customWidth="1"/>
    <col min="13586" max="13586" width="9.140625" style="177" customWidth="1"/>
    <col min="13587" max="13587" width="4.7109375" style="177" customWidth="1"/>
    <col min="13588" max="13588" width="11" style="177" customWidth="1"/>
    <col min="13589" max="13589" width="10.7109375" style="177" customWidth="1"/>
    <col min="13590" max="13590" width="10.42578125" style="177" customWidth="1"/>
    <col min="13591" max="13591" width="12.5703125" style="177" customWidth="1"/>
    <col min="13592" max="13824" width="0" style="177" hidden="1"/>
    <col min="13825" max="13825" width="5.85546875" style="177" customWidth="1"/>
    <col min="13826" max="13826" width="33.7109375" style="177" customWidth="1"/>
    <col min="13827" max="13827" width="9.85546875" style="177" customWidth="1"/>
    <col min="13828" max="13828" width="10.42578125" style="177" customWidth="1"/>
    <col min="13829" max="13829" width="16.28515625" style="177" customWidth="1"/>
    <col min="13830" max="13830" width="9.42578125" style="177" customWidth="1"/>
    <col min="13831" max="13831" width="0.140625" style="177" customWidth="1"/>
    <col min="13832" max="13832" width="9.42578125" style="177" customWidth="1"/>
    <col min="13833" max="13833" width="9.5703125" style="177" customWidth="1"/>
    <col min="13834" max="13834" width="9.42578125" style="177" customWidth="1"/>
    <col min="13835" max="13835" width="10.28515625" style="177" customWidth="1"/>
    <col min="13836" max="13836" width="9.85546875" style="177" customWidth="1"/>
    <col min="13837" max="13837" width="9.7109375" style="177" customWidth="1"/>
    <col min="13838" max="13838" width="9.5703125" style="177" customWidth="1"/>
    <col min="13839" max="13840" width="9.140625" style="177" customWidth="1"/>
    <col min="13841" max="13841" width="9.42578125" style="177" customWidth="1"/>
    <col min="13842" max="13842" width="9.140625" style="177" customWidth="1"/>
    <col min="13843" max="13843" width="4.7109375" style="177" customWidth="1"/>
    <col min="13844" max="13844" width="11" style="177" customWidth="1"/>
    <col min="13845" max="13845" width="10.7109375" style="177" customWidth="1"/>
    <col min="13846" max="13846" width="10.42578125" style="177" customWidth="1"/>
    <col min="13847" max="13847" width="12.5703125" style="177" customWidth="1"/>
    <col min="13848" max="14080" width="0" style="177" hidden="1"/>
    <col min="14081" max="14081" width="5.85546875" style="177" customWidth="1"/>
    <col min="14082" max="14082" width="33.7109375" style="177" customWidth="1"/>
    <col min="14083" max="14083" width="9.85546875" style="177" customWidth="1"/>
    <col min="14084" max="14084" width="10.42578125" style="177" customWidth="1"/>
    <col min="14085" max="14085" width="16.28515625" style="177" customWidth="1"/>
    <col min="14086" max="14086" width="9.42578125" style="177" customWidth="1"/>
    <col min="14087" max="14087" width="0.140625" style="177" customWidth="1"/>
    <col min="14088" max="14088" width="9.42578125" style="177" customWidth="1"/>
    <col min="14089" max="14089" width="9.5703125" style="177" customWidth="1"/>
    <col min="14090" max="14090" width="9.42578125" style="177" customWidth="1"/>
    <col min="14091" max="14091" width="10.28515625" style="177" customWidth="1"/>
    <col min="14092" max="14092" width="9.85546875" style="177" customWidth="1"/>
    <col min="14093" max="14093" width="9.7109375" style="177" customWidth="1"/>
    <col min="14094" max="14094" width="9.5703125" style="177" customWidth="1"/>
    <col min="14095" max="14096" width="9.140625" style="177" customWidth="1"/>
    <col min="14097" max="14097" width="9.42578125" style="177" customWidth="1"/>
    <col min="14098" max="14098" width="9.140625" style="177" customWidth="1"/>
    <col min="14099" max="14099" width="4.7109375" style="177" customWidth="1"/>
    <col min="14100" max="14100" width="11" style="177" customWidth="1"/>
    <col min="14101" max="14101" width="10.7109375" style="177" customWidth="1"/>
    <col min="14102" max="14102" width="10.42578125" style="177" customWidth="1"/>
    <col min="14103" max="14103" width="12.5703125" style="177" customWidth="1"/>
    <col min="14104" max="14336" width="0" style="177" hidden="1"/>
    <col min="14337" max="14337" width="5.85546875" style="177" customWidth="1"/>
    <col min="14338" max="14338" width="33.7109375" style="177" customWidth="1"/>
    <col min="14339" max="14339" width="9.85546875" style="177" customWidth="1"/>
    <col min="14340" max="14340" width="10.42578125" style="177" customWidth="1"/>
    <col min="14341" max="14341" width="16.28515625" style="177" customWidth="1"/>
    <col min="14342" max="14342" width="9.42578125" style="177" customWidth="1"/>
    <col min="14343" max="14343" width="0.140625" style="177" customWidth="1"/>
    <col min="14344" max="14344" width="9.42578125" style="177" customWidth="1"/>
    <col min="14345" max="14345" width="9.5703125" style="177" customWidth="1"/>
    <col min="14346" max="14346" width="9.42578125" style="177" customWidth="1"/>
    <col min="14347" max="14347" width="10.28515625" style="177" customWidth="1"/>
    <col min="14348" max="14348" width="9.85546875" style="177" customWidth="1"/>
    <col min="14349" max="14349" width="9.7109375" style="177" customWidth="1"/>
    <col min="14350" max="14350" width="9.5703125" style="177" customWidth="1"/>
    <col min="14351" max="14352" width="9.140625" style="177" customWidth="1"/>
    <col min="14353" max="14353" width="9.42578125" style="177" customWidth="1"/>
    <col min="14354" max="14354" width="9.140625" style="177" customWidth="1"/>
    <col min="14355" max="14355" width="4.7109375" style="177" customWidth="1"/>
    <col min="14356" max="14356" width="11" style="177" customWidth="1"/>
    <col min="14357" max="14357" width="10.7109375" style="177" customWidth="1"/>
    <col min="14358" max="14358" width="10.42578125" style="177" customWidth="1"/>
    <col min="14359" max="14359" width="12.5703125" style="177" customWidth="1"/>
    <col min="14360" max="14592" width="0" style="177" hidden="1"/>
    <col min="14593" max="14593" width="5.85546875" style="177" customWidth="1"/>
    <col min="14594" max="14594" width="33.7109375" style="177" customWidth="1"/>
    <col min="14595" max="14595" width="9.85546875" style="177" customWidth="1"/>
    <col min="14596" max="14596" width="10.42578125" style="177" customWidth="1"/>
    <col min="14597" max="14597" width="16.28515625" style="177" customWidth="1"/>
    <col min="14598" max="14598" width="9.42578125" style="177" customWidth="1"/>
    <col min="14599" max="14599" width="0.140625" style="177" customWidth="1"/>
    <col min="14600" max="14600" width="9.42578125" style="177" customWidth="1"/>
    <col min="14601" max="14601" width="9.5703125" style="177" customWidth="1"/>
    <col min="14602" max="14602" width="9.42578125" style="177" customWidth="1"/>
    <col min="14603" max="14603" width="10.28515625" style="177" customWidth="1"/>
    <col min="14604" max="14604" width="9.85546875" style="177" customWidth="1"/>
    <col min="14605" max="14605" width="9.7109375" style="177" customWidth="1"/>
    <col min="14606" max="14606" width="9.5703125" style="177" customWidth="1"/>
    <col min="14607" max="14608" width="9.140625" style="177" customWidth="1"/>
    <col min="14609" max="14609" width="9.42578125" style="177" customWidth="1"/>
    <col min="14610" max="14610" width="9.140625" style="177" customWidth="1"/>
    <col min="14611" max="14611" width="4.7109375" style="177" customWidth="1"/>
    <col min="14612" max="14612" width="11" style="177" customWidth="1"/>
    <col min="14613" max="14613" width="10.7109375" style="177" customWidth="1"/>
    <col min="14614" max="14614" width="10.42578125" style="177" customWidth="1"/>
    <col min="14615" max="14615" width="12.5703125" style="177" customWidth="1"/>
    <col min="14616" max="14848" width="0" style="177" hidden="1"/>
    <col min="14849" max="14849" width="5.85546875" style="177" customWidth="1"/>
    <col min="14850" max="14850" width="33.7109375" style="177" customWidth="1"/>
    <col min="14851" max="14851" width="9.85546875" style="177" customWidth="1"/>
    <col min="14852" max="14852" width="10.42578125" style="177" customWidth="1"/>
    <col min="14853" max="14853" width="16.28515625" style="177" customWidth="1"/>
    <col min="14854" max="14854" width="9.42578125" style="177" customWidth="1"/>
    <col min="14855" max="14855" width="0.140625" style="177" customWidth="1"/>
    <col min="14856" max="14856" width="9.42578125" style="177" customWidth="1"/>
    <col min="14857" max="14857" width="9.5703125" style="177" customWidth="1"/>
    <col min="14858" max="14858" width="9.42578125" style="177" customWidth="1"/>
    <col min="14859" max="14859" width="10.28515625" style="177" customWidth="1"/>
    <col min="14860" max="14860" width="9.85546875" style="177" customWidth="1"/>
    <col min="14861" max="14861" width="9.7109375" style="177" customWidth="1"/>
    <col min="14862" max="14862" width="9.5703125" style="177" customWidth="1"/>
    <col min="14863" max="14864" width="9.140625" style="177" customWidth="1"/>
    <col min="14865" max="14865" width="9.42578125" style="177" customWidth="1"/>
    <col min="14866" max="14866" width="9.140625" style="177" customWidth="1"/>
    <col min="14867" max="14867" width="4.7109375" style="177" customWidth="1"/>
    <col min="14868" max="14868" width="11" style="177" customWidth="1"/>
    <col min="14869" max="14869" width="10.7109375" style="177" customWidth="1"/>
    <col min="14870" max="14870" width="10.42578125" style="177" customWidth="1"/>
    <col min="14871" max="14871" width="12.5703125" style="177" customWidth="1"/>
    <col min="14872" max="15104" width="0" style="177" hidden="1"/>
    <col min="15105" max="15105" width="5.85546875" style="177" customWidth="1"/>
    <col min="15106" max="15106" width="33.7109375" style="177" customWidth="1"/>
    <col min="15107" max="15107" width="9.85546875" style="177" customWidth="1"/>
    <col min="15108" max="15108" width="10.42578125" style="177" customWidth="1"/>
    <col min="15109" max="15109" width="16.28515625" style="177" customWidth="1"/>
    <col min="15110" max="15110" width="9.42578125" style="177" customWidth="1"/>
    <col min="15111" max="15111" width="0.140625" style="177" customWidth="1"/>
    <col min="15112" max="15112" width="9.42578125" style="177" customWidth="1"/>
    <col min="15113" max="15113" width="9.5703125" style="177" customWidth="1"/>
    <col min="15114" max="15114" width="9.42578125" style="177" customWidth="1"/>
    <col min="15115" max="15115" width="10.28515625" style="177" customWidth="1"/>
    <col min="15116" max="15116" width="9.85546875" style="177" customWidth="1"/>
    <col min="15117" max="15117" width="9.7109375" style="177" customWidth="1"/>
    <col min="15118" max="15118" width="9.5703125" style="177" customWidth="1"/>
    <col min="15119" max="15120" width="9.140625" style="177" customWidth="1"/>
    <col min="15121" max="15121" width="9.42578125" style="177" customWidth="1"/>
    <col min="15122" max="15122" width="9.140625" style="177" customWidth="1"/>
    <col min="15123" max="15123" width="4.7109375" style="177" customWidth="1"/>
    <col min="15124" max="15124" width="11" style="177" customWidth="1"/>
    <col min="15125" max="15125" width="10.7109375" style="177" customWidth="1"/>
    <col min="15126" max="15126" width="10.42578125" style="177" customWidth="1"/>
    <col min="15127" max="15127" width="12.5703125" style="177" customWidth="1"/>
    <col min="15128" max="15360" width="0" style="177" hidden="1"/>
    <col min="15361" max="15361" width="5.85546875" style="177" customWidth="1"/>
    <col min="15362" max="15362" width="33.7109375" style="177" customWidth="1"/>
    <col min="15363" max="15363" width="9.85546875" style="177" customWidth="1"/>
    <col min="15364" max="15364" width="10.42578125" style="177" customWidth="1"/>
    <col min="15365" max="15365" width="16.28515625" style="177" customWidth="1"/>
    <col min="15366" max="15366" width="9.42578125" style="177" customWidth="1"/>
    <col min="15367" max="15367" width="0.140625" style="177" customWidth="1"/>
    <col min="15368" max="15368" width="9.42578125" style="177" customWidth="1"/>
    <col min="15369" max="15369" width="9.5703125" style="177" customWidth="1"/>
    <col min="15370" max="15370" width="9.42578125" style="177" customWidth="1"/>
    <col min="15371" max="15371" width="10.28515625" style="177" customWidth="1"/>
    <col min="15372" max="15372" width="9.85546875" style="177" customWidth="1"/>
    <col min="15373" max="15373" width="9.7109375" style="177" customWidth="1"/>
    <col min="15374" max="15374" width="9.5703125" style="177" customWidth="1"/>
    <col min="15375" max="15376" width="9.140625" style="177" customWidth="1"/>
    <col min="15377" max="15377" width="9.42578125" style="177" customWidth="1"/>
    <col min="15378" max="15378" width="9.140625" style="177" customWidth="1"/>
    <col min="15379" max="15379" width="4.7109375" style="177" customWidth="1"/>
    <col min="15380" max="15380" width="11" style="177" customWidth="1"/>
    <col min="15381" max="15381" width="10.7109375" style="177" customWidth="1"/>
    <col min="15382" max="15382" width="10.42578125" style="177" customWidth="1"/>
    <col min="15383" max="15383" width="12.5703125" style="177" customWidth="1"/>
    <col min="15384" max="15616" width="0" style="177" hidden="1"/>
    <col min="15617" max="15617" width="5.85546875" style="177" customWidth="1"/>
    <col min="15618" max="15618" width="33.7109375" style="177" customWidth="1"/>
    <col min="15619" max="15619" width="9.85546875" style="177" customWidth="1"/>
    <col min="15620" max="15620" width="10.42578125" style="177" customWidth="1"/>
    <col min="15621" max="15621" width="16.28515625" style="177" customWidth="1"/>
    <col min="15622" max="15622" width="9.42578125" style="177" customWidth="1"/>
    <col min="15623" max="15623" width="0.140625" style="177" customWidth="1"/>
    <col min="15624" max="15624" width="9.42578125" style="177" customWidth="1"/>
    <col min="15625" max="15625" width="9.5703125" style="177" customWidth="1"/>
    <col min="15626" max="15626" width="9.42578125" style="177" customWidth="1"/>
    <col min="15627" max="15627" width="10.28515625" style="177" customWidth="1"/>
    <col min="15628" max="15628" width="9.85546875" style="177" customWidth="1"/>
    <col min="15629" max="15629" width="9.7109375" style="177" customWidth="1"/>
    <col min="15630" max="15630" width="9.5703125" style="177" customWidth="1"/>
    <col min="15631" max="15632" width="9.140625" style="177" customWidth="1"/>
    <col min="15633" max="15633" width="9.42578125" style="177" customWidth="1"/>
    <col min="15634" max="15634" width="9.140625" style="177" customWidth="1"/>
    <col min="15635" max="15635" width="4.7109375" style="177" customWidth="1"/>
    <col min="15636" max="15636" width="11" style="177" customWidth="1"/>
    <col min="15637" max="15637" width="10.7109375" style="177" customWidth="1"/>
    <col min="15638" max="15638" width="10.42578125" style="177" customWidth="1"/>
    <col min="15639" max="15639" width="12.5703125" style="177" customWidth="1"/>
    <col min="15640" max="15872" width="0" style="177" hidden="1"/>
    <col min="15873" max="15873" width="5.85546875" style="177" customWidth="1"/>
    <col min="15874" max="15874" width="33.7109375" style="177" customWidth="1"/>
    <col min="15875" max="15875" width="9.85546875" style="177" customWidth="1"/>
    <col min="15876" max="15876" width="10.42578125" style="177" customWidth="1"/>
    <col min="15877" max="15877" width="16.28515625" style="177" customWidth="1"/>
    <col min="15878" max="15878" width="9.42578125" style="177" customWidth="1"/>
    <col min="15879" max="15879" width="0.140625" style="177" customWidth="1"/>
    <col min="15880" max="15880" width="9.42578125" style="177" customWidth="1"/>
    <col min="15881" max="15881" width="9.5703125" style="177" customWidth="1"/>
    <col min="15882" max="15882" width="9.42578125" style="177" customWidth="1"/>
    <col min="15883" max="15883" width="10.28515625" style="177" customWidth="1"/>
    <col min="15884" max="15884" width="9.85546875" style="177" customWidth="1"/>
    <col min="15885" max="15885" width="9.7109375" style="177" customWidth="1"/>
    <col min="15886" max="15886" width="9.5703125" style="177" customWidth="1"/>
    <col min="15887" max="15888" width="9.140625" style="177" customWidth="1"/>
    <col min="15889" max="15889" width="9.42578125" style="177" customWidth="1"/>
    <col min="15890" max="15890" width="9.140625" style="177" customWidth="1"/>
    <col min="15891" max="15891" width="4.7109375" style="177" customWidth="1"/>
    <col min="15892" max="15892" width="11" style="177" customWidth="1"/>
    <col min="15893" max="15893" width="10.7109375" style="177" customWidth="1"/>
    <col min="15894" max="15894" width="10.42578125" style="177" customWidth="1"/>
    <col min="15895" max="15895" width="12.5703125" style="177" customWidth="1"/>
    <col min="15896" max="16128" width="0" style="177" hidden="1"/>
    <col min="16129" max="16129" width="5.85546875" style="177" customWidth="1"/>
    <col min="16130" max="16130" width="33.7109375" style="177" customWidth="1"/>
    <col min="16131" max="16131" width="9.85546875" style="177" customWidth="1"/>
    <col min="16132" max="16132" width="10.42578125" style="177" customWidth="1"/>
    <col min="16133" max="16133" width="16.28515625" style="177" customWidth="1"/>
    <col min="16134" max="16134" width="9.42578125" style="177" customWidth="1"/>
    <col min="16135" max="16135" width="0.140625" style="177" customWidth="1"/>
    <col min="16136" max="16136" width="9.42578125" style="177" customWidth="1"/>
    <col min="16137" max="16137" width="9.5703125" style="177" customWidth="1"/>
    <col min="16138" max="16138" width="9.42578125" style="177" customWidth="1"/>
    <col min="16139" max="16139" width="10.28515625" style="177" customWidth="1"/>
    <col min="16140" max="16140" width="9.85546875" style="177" customWidth="1"/>
    <col min="16141" max="16141" width="9.7109375" style="177" customWidth="1"/>
    <col min="16142" max="16142" width="9.5703125" style="177" customWidth="1"/>
    <col min="16143" max="16144" width="9.140625" style="177" customWidth="1"/>
    <col min="16145" max="16145" width="9.42578125" style="177" customWidth="1"/>
    <col min="16146" max="16146" width="9.140625" style="177" customWidth="1"/>
    <col min="16147" max="16147" width="4.7109375" style="177" customWidth="1"/>
    <col min="16148" max="16148" width="11" style="177" customWidth="1"/>
    <col min="16149" max="16149" width="10.7109375" style="177" customWidth="1"/>
    <col min="16150" max="16150" width="10.42578125" style="177" customWidth="1"/>
    <col min="16151" max="16151" width="12.5703125" style="177" customWidth="1"/>
    <col min="16152" max="16384" width="0" style="177" hidden="1"/>
  </cols>
  <sheetData>
    <row r="1" spans="1:22" ht="15">
      <c r="A1" s="516" t="s">
        <v>78</v>
      </c>
      <c r="B1" s="516"/>
      <c r="C1" s="516"/>
      <c r="D1" s="516"/>
      <c r="E1" s="516"/>
      <c r="F1" s="516"/>
      <c r="G1" s="516"/>
      <c r="H1" s="516"/>
      <c r="I1" s="516"/>
      <c r="J1" s="516"/>
      <c r="K1" s="516"/>
      <c r="L1" s="516"/>
      <c r="M1" s="516"/>
      <c r="N1" s="516"/>
      <c r="O1" s="516"/>
    </row>
    <row r="2" spans="1:22" ht="15">
      <c r="A2" s="54"/>
      <c r="B2" s="54"/>
      <c r="C2" s="298"/>
      <c r="D2" s="298"/>
      <c r="E2" s="298"/>
      <c r="F2" s="54"/>
      <c r="G2" s="54"/>
      <c r="H2" s="54"/>
      <c r="I2" s="54"/>
      <c r="J2" s="54"/>
      <c r="K2" s="54"/>
      <c r="L2" s="54"/>
      <c r="M2" s="54"/>
      <c r="N2" s="517" t="s">
        <v>17</v>
      </c>
      <c r="O2" s="518"/>
      <c r="P2" s="518"/>
      <c r="Q2" s="519"/>
    </row>
    <row r="3" spans="1:22" s="295" customFormat="1" ht="15">
      <c r="A3" s="276" t="s">
        <v>79</v>
      </c>
      <c r="B3" s="559" t="s">
        <v>80</v>
      </c>
      <c r="C3" s="560"/>
      <c r="D3" s="560"/>
      <c r="E3" s="349">
        <v>12</v>
      </c>
      <c r="F3" s="276"/>
      <c r="G3" s="350"/>
      <c r="H3" s="299"/>
      <c r="I3" s="351"/>
      <c r="J3" s="351"/>
      <c r="K3" s="351"/>
      <c r="L3" s="351"/>
      <c r="M3" s="351"/>
      <c r="N3" s="78"/>
      <c r="O3" s="84"/>
      <c r="P3" s="84"/>
      <c r="Q3" s="85"/>
      <c r="R3" s="299"/>
    </row>
    <row r="4" spans="1:22" ht="15">
      <c r="A4" s="54"/>
      <c r="B4" s="54"/>
      <c r="C4" s="298"/>
      <c r="D4" s="298"/>
      <c r="E4" s="298"/>
      <c r="F4" s="54"/>
      <c r="G4" s="54"/>
      <c r="H4" s="54"/>
      <c r="I4" s="54"/>
      <c r="J4" s="54"/>
      <c r="K4" s="54"/>
      <c r="L4" s="54"/>
      <c r="M4" s="54"/>
      <c r="N4" s="80"/>
      <c r="O4" s="8"/>
      <c r="P4" s="86" t="s">
        <v>19</v>
      </c>
      <c r="Q4" s="87"/>
    </row>
    <row r="5" spans="1:22" ht="15">
      <c r="A5" s="276"/>
      <c r="B5" s="54"/>
      <c r="C5" s="298"/>
      <c r="D5" s="298"/>
      <c r="E5" s="298"/>
      <c r="F5" s="54"/>
      <c r="G5" s="54"/>
      <c r="H5" s="54"/>
      <c r="I5" s="54"/>
      <c r="J5" s="54"/>
      <c r="K5" s="54"/>
      <c r="L5" s="54"/>
      <c r="M5" s="54"/>
      <c r="N5" s="80"/>
      <c r="O5" s="12"/>
      <c r="P5" s="86" t="s">
        <v>21</v>
      </c>
      <c r="Q5" s="87"/>
    </row>
    <row r="6" spans="1:22" s="295" customFormat="1" ht="15">
      <c r="A6" s="276" t="s">
        <v>81</v>
      </c>
      <c r="B6" s="555" t="s">
        <v>82</v>
      </c>
      <c r="C6" s="556"/>
      <c r="D6" s="557"/>
      <c r="E6" s="352">
        <f>T16+T17+T18+T19+T20+T21</f>
        <v>188400</v>
      </c>
      <c r="F6" s="353"/>
      <c r="G6" s="350"/>
      <c r="H6" s="54"/>
      <c r="I6" s="351"/>
      <c r="J6" s="351"/>
      <c r="K6" s="351"/>
      <c r="L6" s="351"/>
      <c r="M6" s="351"/>
      <c r="N6" s="80"/>
      <c r="O6" s="14"/>
      <c r="P6" s="86" t="s">
        <v>23</v>
      </c>
      <c r="Q6" s="87"/>
      <c r="R6" s="299"/>
    </row>
    <row r="7" spans="1:22" s="295" customFormat="1" ht="15">
      <c r="A7" s="276" t="s">
        <v>83</v>
      </c>
      <c r="B7" s="561" t="s">
        <v>84</v>
      </c>
      <c r="C7" s="562"/>
      <c r="D7" s="563"/>
      <c r="E7" s="354">
        <f>T24+T25+T26+T27+T28+T29+T30+T31</f>
        <v>307800</v>
      </c>
      <c r="F7" s="355"/>
      <c r="G7" s="350"/>
      <c r="H7" s="54"/>
      <c r="I7" s="351"/>
      <c r="J7" s="351"/>
      <c r="K7" s="351"/>
      <c r="L7" s="351"/>
      <c r="M7" s="351"/>
      <c r="N7" s="81"/>
      <c r="O7" s="88"/>
      <c r="P7" s="88"/>
      <c r="Q7" s="89"/>
      <c r="R7" s="299"/>
    </row>
    <row r="8" spans="1:22">
      <c r="A8" s="54"/>
      <c r="B8" s="54"/>
      <c r="C8" s="298"/>
      <c r="D8" s="298"/>
      <c r="E8" s="298"/>
      <c r="F8" s="54"/>
      <c r="G8" s="54"/>
      <c r="H8" s="54"/>
      <c r="I8" s="54"/>
      <c r="J8" s="54"/>
      <c r="K8" s="54"/>
      <c r="L8" s="54"/>
      <c r="M8" s="54"/>
      <c r="N8" s="54"/>
      <c r="O8" s="54"/>
    </row>
    <row r="9" spans="1:22">
      <c r="A9" s="300"/>
      <c r="B9" s="54"/>
      <c r="C9" s="298"/>
      <c r="D9" s="298"/>
      <c r="E9" s="298"/>
      <c r="F9" s="54"/>
      <c r="G9" s="54"/>
      <c r="H9" s="54"/>
      <c r="I9" s="54"/>
      <c r="J9" s="54"/>
      <c r="K9" s="54"/>
      <c r="L9" s="54"/>
      <c r="M9" s="54"/>
      <c r="N9" s="54"/>
      <c r="O9" s="54"/>
    </row>
    <row r="10" spans="1:22">
      <c r="A10" s="300" t="s">
        <v>85</v>
      </c>
      <c r="B10" s="555" t="s">
        <v>86</v>
      </c>
      <c r="C10" s="556"/>
      <c r="D10" s="557"/>
      <c r="E10" s="352">
        <f>E6+E7</f>
        <v>496200</v>
      </c>
      <c r="F10" s="356"/>
      <c r="G10" s="558"/>
      <c r="H10" s="558"/>
      <c r="I10" s="54"/>
      <c r="J10" s="357"/>
      <c r="K10" s="54"/>
      <c r="L10" s="54"/>
      <c r="M10" s="54"/>
      <c r="N10" s="54"/>
      <c r="O10" s="54"/>
    </row>
    <row r="11" spans="1:22">
      <c r="A11" s="54"/>
      <c r="B11" s="54"/>
      <c r="C11" s="298"/>
      <c r="D11" s="298"/>
      <c r="E11" s="298"/>
      <c r="F11" s="54"/>
      <c r="G11" s="54"/>
      <c r="H11" s="54"/>
      <c r="I11" s="54"/>
      <c r="J11" s="54"/>
      <c r="K11" s="54"/>
      <c r="L11" s="54"/>
      <c r="M11" s="54"/>
      <c r="N11" s="54"/>
      <c r="O11" s="54"/>
    </row>
    <row r="12" spans="1:22">
      <c r="A12" s="300" t="s">
        <v>87</v>
      </c>
      <c r="B12" s="54" t="s">
        <v>88</v>
      </c>
      <c r="C12" s="298"/>
      <c r="D12" s="298"/>
      <c r="E12" s="298"/>
      <c r="F12" s="54"/>
      <c r="G12" s="54"/>
      <c r="H12" s="54"/>
      <c r="I12" s="54"/>
      <c r="J12" s="54"/>
      <c r="K12" s="54"/>
      <c r="L12" s="54"/>
      <c r="M12" s="54"/>
      <c r="N12" s="54"/>
      <c r="O12" s="54"/>
    </row>
    <row r="13" spans="1:22" s="295" customFormat="1" ht="32.25" customHeight="1">
      <c r="A13" s="543" t="s">
        <v>89</v>
      </c>
      <c r="B13" s="544"/>
      <c r="C13" s="540" t="s">
        <v>90</v>
      </c>
      <c r="D13" s="540" t="s">
        <v>91</v>
      </c>
      <c r="E13" s="540" t="s">
        <v>92</v>
      </c>
      <c r="F13" s="549" t="s">
        <v>93</v>
      </c>
      <c r="G13" s="549"/>
      <c r="H13" s="549"/>
      <c r="I13" s="549"/>
      <c r="J13" s="549" t="s">
        <v>94</v>
      </c>
      <c r="K13" s="549"/>
      <c r="L13" s="549"/>
      <c r="M13" s="549" t="s">
        <v>95</v>
      </c>
      <c r="N13" s="549"/>
      <c r="O13" s="549"/>
      <c r="P13" s="549" t="s">
        <v>96</v>
      </c>
      <c r="Q13" s="549"/>
      <c r="R13" s="549"/>
      <c r="T13" s="550" t="s">
        <v>97</v>
      </c>
      <c r="U13" s="550"/>
      <c r="V13" s="550"/>
    </row>
    <row r="14" spans="1:22" s="295" customFormat="1">
      <c r="A14" s="545"/>
      <c r="B14" s="546"/>
      <c r="C14" s="541"/>
      <c r="D14" s="541"/>
      <c r="E14" s="541"/>
      <c r="F14" s="538" t="s">
        <v>98</v>
      </c>
      <c r="G14" s="551"/>
      <c r="H14" s="551"/>
      <c r="I14" s="539"/>
      <c r="J14" s="538" t="s">
        <v>99</v>
      </c>
      <c r="K14" s="551"/>
      <c r="L14" s="539"/>
      <c r="M14" s="538" t="s">
        <v>100</v>
      </c>
      <c r="N14" s="551"/>
      <c r="O14" s="539"/>
      <c r="P14" s="538" t="s">
        <v>100</v>
      </c>
      <c r="Q14" s="551"/>
      <c r="R14" s="539"/>
      <c r="T14" s="552" t="s">
        <v>100</v>
      </c>
      <c r="U14" s="553"/>
      <c r="V14" s="554"/>
    </row>
    <row r="15" spans="1:22" s="295" customFormat="1" ht="25.5">
      <c r="A15" s="547"/>
      <c r="B15" s="548"/>
      <c r="C15" s="542"/>
      <c r="D15" s="542"/>
      <c r="E15" s="542"/>
      <c r="F15" s="538" t="s">
        <v>101</v>
      </c>
      <c r="G15" s="539"/>
      <c r="H15" s="326" t="s">
        <v>102</v>
      </c>
      <c r="I15" s="326" t="s">
        <v>103</v>
      </c>
      <c r="J15" s="328" t="s">
        <v>101</v>
      </c>
      <c r="K15" s="326" t="s">
        <v>102</v>
      </c>
      <c r="L15" s="326" t="s">
        <v>103</v>
      </c>
      <c r="M15" s="326" t="s">
        <v>101</v>
      </c>
      <c r="N15" s="326" t="s">
        <v>102</v>
      </c>
      <c r="O15" s="326" t="s">
        <v>103</v>
      </c>
      <c r="P15" s="326" t="s">
        <v>101</v>
      </c>
      <c r="Q15" s="326" t="s">
        <v>102</v>
      </c>
      <c r="R15" s="326" t="s">
        <v>103</v>
      </c>
      <c r="T15" s="327" t="s">
        <v>101</v>
      </c>
      <c r="U15" s="327" t="s">
        <v>102</v>
      </c>
      <c r="V15" s="327" t="s">
        <v>103</v>
      </c>
    </row>
    <row r="16" spans="1:22">
      <c r="A16" s="532" t="s">
        <v>104</v>
      </c>
      <c r="B16" s="533"/>
      <c r="C16" s="330">
        <v>1</v>
      </c>
      <c r="D16" s="330">
        <v>51</v>
      </c>
      <c r="E16" s="330" t="s">
        <v>105</v>
      </c>
      <c r="F16" s="532">
        <v>200</v>
      </c>
      <c r="G16" s="533"/>
      <c r="H16" s="331">
        <v>0</v>
      </c>
      <c r="I16" s="331">
        <v>0</v>
      </c>
      <c r="J16" s="331">
        <v>1</v>
      </c>
      <c r="K16" s="331">
        <v>0</v>
      </c>
      <c r="L16" s="331">
        <v>0</v>
      </c>
      <c r="M16" s="331">
        <v>200</v>
      </c>
      <c r="N16" s="331">
        <v>0</v>
      </c>
      <c r="O16" s="331">
        <v>0</v>
      </c>
      <c r="P16" s="331">
        <v>0</v>
      </c>
      <c r="Q16" s="331">
        <v>0</v>
      </c>
      <c r="R16" s="331">
        <v>0</v>
      </c>
      <c r="T16" s="332">
        <f>((F16*J16*M16))</f>
        <v>40000</v>
      </c>
      <c r="U16" s="332">
        <f t="shared" ref="U16:V21" si="0">((H16*K16*N16))</f>
        <v>0</v>
      </c>
      <c r="V16" s="332">
        <f t="shared" si="0"/>
        <v>0</v>
      </c>
    </row>
    <row r="17" spans="1:22">
      <c r="A17" s="532" t="s">
        <v>106</v>
      </c>
      <c r="B17" s="533"/>
      <c r="C17" s="536">
        <v>2</v>
      </c>
      <c r="D17" s="333">
        <v>51</v>
      </c>
      <c r="E17" s="330" t="s">
        <v>105</v>
      </c>
      <c r="F17" s="532">
        <v>200</v>
      </c>
      <c r="G17" s="533"/>
      <c r="H17" s="331">
        <v>0</v>
      </c>
      <c r="I17" s="331">
        <v>0</v>
      </c>
      <c r="J17" s="329">
        <v>1</v>
      </c>
      <c r="K17" s="331">
        <v>0</v>
      </c>
      <c r="L17" s="331">
        <v>0</v>
      </c>
      <c r="M17" s="334">
        <v>170</v>
      </c>
      <c r="N17" s="331">
        <v>0</v>
      </c>
      <c r="O17" s="331">
        <v>0</v>
      </c>
      <c r="P17" s="331">
        <v>0</v>
      </c>
      <c r="Q17" s="331">
        <v>0</v>
      </c>
      <c r="R17" s="331">
        <v>0</v>
      </c>
      <c r="T17" s="332">
        <f t="shared" ref="T17:T31" si="1">((F17*J17*M17))</f>
        <v>34000</v>
      </c>
      <c r="U17" s="332">
        <f t="shared" si="0"/>
        <v>0</v>
      </c>
      <c r="V17" s="332">
        <f t="shared" si="0"/>
        <v>0</v>
      </c>
    </row>
    <row r="18" spans="1:22">
      <c r="A18" s="530" t="s">
        <v>107</v>
      </c>
      <c r="B18" s="531"/>
      <c r="C18" s="537"/>
      <c r="D18" s="333">
        <v>51</v>
      </c>
      <c r="E18" s="330" t="s">
        <v>105</v>
      </c>
      <c r="F18" s="532">
        <v>200</v>
      </c>
      <c r="G18" s="533"/>
      <c r="H18" s="331">
        <v>0</v>
      </c>
      <c r="I18" s="331">
        <v>0</v>
      </c>
      <c r="J18" s="329">
        <v>1</v>
      </c>
      <c r="K18" s="331">
        <v>0</v>
      </c>
      <c r="L18" s="331">
        <v>0</v>
      </c>
      <c r="M18" s="334">
        <v>100</v>
      </c>
      <c r="N18" s="331">
        <v>0</v>
      </c>
      <c r="O18" s="331">
        <v>0</v>
      </c>
      <c r="P18" s="331">
        <v>0</v>
      </c>
      <c r="Q18" s="331">
        <v>0</v>
      </c>
      <c r="R18" s="331">
        <v>0</v>
      </c>
      <c r="T18" s="332">
        <f t="shared" si="1"/>
        <v>20000</v>
      </c>
      <c r="U18" s="332">
        <f t="shared" si="0"/>
        <v>0</v>
      </c>
      <c r="V18" s="332">
        <f t="shared" si="0"/>
        <v>0</v>
      </c>
    </row>
    <row r="19" spans="1:22">
      <c r="A19" s="532" t="s">
        <v>108</v>
      </c>
      <c r="B19" s="533"/>
      <c r="C19" s="536">
        <v>3</v>
      </c>
      <c r="D19" s="330">
        <v>40</v>
      </c>
      <c r="E19" s="330" t="s">
        <v>105</v>
      </c>
      <c r="F19" s="532">
        <v>200</v>
      </c>
      <c r="G19" s="533"/>
      <c r="H19" s="331">
        <v>0</v>
      </c>
      <c r="I19" s="331">
        <v>0</v>
      </c>
      <c r="J19" s="329">
        <v>1</v>
      </c>
      <c r="K19" s="331">
        <v>0</v>
      </c>
      <c r="L19" s="331">
        <v>0</v>
      </c>
      <c r="M19" s="331">
        <v>157</v>
      </c>
      <c r="N19" s="331">
        <v>0</v>
      </c>
      <c r="O19" s="331">
        <v>0</v>
      </c>
      <c r="P19" s="331">
        <v>0</v>
      </c>
      <c r="Q19" s="331">
        <v>0</v>
      </c>
      <c r="R19" s="331">
        <v>0</v>
      </c>
      <c r="T19" s="332">
        <f t="shared" si="1"/>
        <v>31400</v>
      </c>
      <c r="U19" s="332">
        <f t="shared" si="0"/>
        <v>0</v>
      </c>
      <c r="V19" s="332">
        <f t="shared" si="0"/>
        <v>0</v>
      </c>
    </row>
    <row r="20" spans="1:22">
      <c r="A20" s="532" t="s">
        <v>109</v>
      </c>
      <c r="B20" s="533"/>
      <c r="C20" s="537"/>
      <c r="D20" s="330">
        <v>40</v>
      </c>
      <c r="E20" s="330" t="s">
        <v>105</v>
      </c>
      <c r="F20" s="532">
        <v>200</v>
      </c>
      <c r="G20" s="533"/>
      <c r="H20" s="331">
        <v>0</v>
      </c>
      <c r="I20" s="331">
        <v>0</v>
      </c>
      <c r="J20" s="329">
        <v>1</v>
      </c>
      <c r="K20" s="331">
        <v>0</v>
      </c>
      <c r="L20" s="331">
        <v>0</v>
      </c>
      <c r="M20" s="331">
        <v>100</v>
      </c>
      <c r="N20" s="331">
        <v>0</v>
      </c>
      <c r="O20" s="331">
        <v>0</v>
      </c>
      <c r="P20" s="331">
        <v>0</v>
      </c>
      <c r="Q20" s="331">
        <v>0</v>
      </c>
      <c r="R20" s="331">
        <v>0</v>
      </c>
      <c r="T20" s="332">
        <f t="shared" si="1"/>
        <v>20000</v>
      </c>
      <c r="U20" s="332">
        <f t="shared" si="0"/>
        <v>0</v>
      </c>
      <c r="V20" s="332">
        <f t="shared" si="0"/>
        <v>0</v>
      </c>
    </row>
    <row r="21" spans="1:22">
      <c r="A21" s="530" t="s">
        <v>110</v>
      </c>
      <c r="B21" s="531"/>
      <c r="C21" s="333">
        <v>4</v>
      </c>
      <c r="D21" s="333">
        <v>34</v>
      </c>
      <c r="E21" s="330" t="s">
        <v>105</v>
      </c>
      <c r="F21" s="532">
        <v>200</v>
      </c>
      <c r="G21" s="533"/>
      <c r="H21" s="331">
        <v>0</v>
      </c>
      <c r="I21" s="331">
        <v>0</v>
      </c>
      <c r="J21" s="329">
        <v>1</v>
      </c>
      <c r="K21" s="331">
        <v>0</v>
      </c>
      <c r="L21" s="331">
        <v>0</v>
      </c>
      <c r="M21" s="334">
        <v>215</v>
      </c>
      <c r="N21" s="331">
        <v>0</v>
      </c>
      <c r="O21" s="331">
        <v>0</v>
      </c>
      <c r="P21" s="331">
        <v>0</v>
      </c>
      <c r="Q21" s="331">
        <v>0</v>
      </c>
      <c r="R21" s="331">
        <v>0</v>
      </c>
      <c r="T21" s="332">
        <f t="shared" si="1"/>
        <v>43000</v>
      </c>
      <c r="U21" s="332">
        <f t="shared" si="0"/>
        <v>0</v>
      </c>
      <c r="V21" s="332">
        <f t="shared" si="0"/>
        <v>0</v>
      </c>
    </row>
    <row r="22" spans="1:22">
      <c r="A22" s="530" t="s">
        <v>117</v>
      </c>
      <c r="B22" s="531"/>
      <c r="C22" s="333">
        <v>5</v>
      </c>
      <c r="D22" s="333">
        <v>40</v>
      </c>
      <c r="E22" s="330" t="s">
        <v>105</v>
      </c>
      <c r="F22" s="329">
        <v>200</v>
      </c>
      <c r="G22" s="505"/>
      <c r="H22" s="331">
        <v>0</v>
      </c>
      <c r="I22" s="331">
        <v>0</v>
      </c>
      <c r="J22" s="329">
        <v>1</v>
      </c>
      <c r="K22" s="331">
        <v>0</v>
      </c>
      <c r="L22" s="331">
        <v>0</v>
      </c>
      <c r="M22" s="334">
        <v>170</v>
      </c>
      <c r="N22" s="331">
        <v>0</v>
      </c>
      <c r="O22" s="331">
        <v>0</v>
      </c>
      <c r="P22" s="331">
        <v>0</v>
      </c>
      <c r="Q22" s="331">
        <v>0</v>
      </c>
      <c r="R22" s="331">
        <v>0</v>
      </c>
      <c r="T22" s="332">
        <f t="shared" ref="T22" si="2">((F22*J22*M22))</f>
        <v>34000</v>
      </c>
      <c r="U22" s="332">
        <f t="shared" ref="U22" si="3">((H22*K22*N22))</f>
        <v>0</v>
      </c>
      <c r="V22" s="332">
        <f t="shared" ref="V22" si="4">((I22*L22*O22))</f>
        <v>0</v>
      </c>
    </row>
    <row r="23" spans="1:22">
      <c r="A23" s="534"/>
      <c r="B23" s="535"/>
      <c r="C23" s="335"/>
      <c r="D23" s="335"/>
      <c r="E23" s="335"/>
      <c r="F23" s="336"/>
      <c r="G23" s="337"/>
      <c r="H23" s="338"/>
      <c r="I23" s="338"/>
      <c r="J23" s="338"/>
      <c r="K23" s="338"/>
      <c r="L23" s="338"/>
      <c r="M23" s="338"/>
      <c r="N23" s="338"/>
      <c r="O23" s="338"/>
      <c r="P23" s="338"/>
      <c r="Q23" s="338"/>
      <c r="R23" s="338"/>
      <c r="T23" s="339"/>
      <c r="U23" s="339"/>
      <c r="V23" s="339"/>
    </row>
    <row r="24" spans="1:22">
      <c r="A24" s="525" t="s">
        <v>111</v>
      </c>
      <c r="B24" s="526"/>
      <c r="C24" s="341">
        <v>6</v>
      </c>
      <c r="D24" s="341">
        <v>32</v>
      </c>
      <c r="E24" s="341" t="s">
        <v>112</v>
      </c>
      <c r="F24" s="525">
        <v>200</v>
      </c>
      <c r="G24" s="526"/>
      <c r="H24" s="342">
        <v>0</v>
      </c>
      <c r="I24" s="342">
        <v>0</v>
      </c>
      <c r="J24" s="342">
        <v>1</v>
      </c>
      <c r="K24" s="342">
        <v>0</v>
      </c>
      <c r="L24" s="342">
        <v>0</v>
      </c>
      <c r="M24" s="342">
        <v>150</v>
      </c>
      <c r="N24" s="342">
        <v>0</v>
      </c>
      <c r="O24" s="342">
        <v>0</v>
      </c>
      <c r="P24" s="342">
        <v>0</v>
      </c>
      <c r="Q24" s="342">
        <v>0</v>
      </c>
      <c r="R24" s="342">
        <v>0</v>
      </c>
      <c r="T24" s="343">
        <f t="shared" si="1"/>
        <v>30000</v>
      </c>
      <c r="U24" s="343">
        <f>((H24*K24*N24))</f>
        <v>0</v>
      </c>
      <c r="V24" s="343">
        <f>((I24*L24*O24))</f>
        <v>0</v>
      </c>
    </row>
    <row r="25" spans="1:22">
      <c r="A25" s="527" t="s">
        <v>113</v>
      </c>
      <c r="B25" s="528"/>
      <c r="C25" s="345">
        <v>7</v>
      </c>
      <c r="D25" s="345">
        <v>32</v>
      </c>
      <c r="E25" s="341" t="s">
        <v>112</v>
      </c>
      <c r="F25" s="527">
        <v>200</v>
      </c>
      <c r="G25" s="528"/>
      <c r="H25" s="342">
        <v>0</v>
      </c>
      <c r="I25" s="342">
        <v>0</v>
      </c>
      <c r="J25" s="340">
        <v>1</v>
      </c>
      <c r="K25" s="342">
        <v>0</v>
      </c>
      <c r="L25" s="342">
        <v>0</v>
      </c>
      <c r="M25" s="346">
        <v>217</v>
      </c>
      <c r="N25" s="342">
        <v>0</v>
      </c>
      <c r="O25" s="342">
        <v>0</v>
      </c>
      <c r="P25" s="342">
        <v>0</v>
      </c>
      <c r="Q25" s="342">
        <v>0</v>
      </c>
      <c r="R25" s="342">
        <v>0</v>
      </c>
      <c r="T25" s="343">
        <f t="shared" si="1"/>
        <v>43400</v>
      </c>
      <c r="U25" s="343">
        <f t="shared" ref="U25:V31" si="5">((H25*K25*N25))</f>
        <v>0</v>
      </c>
      <c r="V25" s="343">
        <f t="shared" si="5"/>
        <v>0</v>
      </c>
    </row>
    <row r="26" spans="1:22">
      <c r="A26" s="527" t="s">
        <v>114</v>
      </c>
      <c r="B26" s="528"/>
      <c r="C26" s="529">
        <v>8</v>
      </c>
      <c r="D26" s="347">
        <v>31</v>
      </c>
      <c r="E26" s="341" t="s">
        <v>112</v>
      </c>
      <c r="F26" s="525">
        <v>200</v>
      </c>
      <c r="G26" s="526"/>
      <c r="H26" s="342">
        <v>0</v>
      </c>
      <c r="I26" s="342">
        <v>0</v>
      </c>
      <c r="J26" s="340">
        <v>1</v>
      </c>
      <c r="K26" s="342">
        <v>0</v>
      </c>
      <c r="L26" s="342">
        <v>0</v>
      </c>
      <c r="M26" s="346">
        <v>210</v>
      </c>
      <c r="N26" s="342">
        <v>0</v>
      </c>
      <c r="O26" s="342">
        <v>0</v>
      </c>
      <c r="P26" s="342">
        <v>0</v>
      </c>
      <c r="Q26" s="342">
        <v>0</v>
      </c>
      <c r="R26" s="342">
        <v>0</v>
      </c>
      <c r="T26" s="343">
        <f t="shared" si="1"/>
        <v>42000</v>
      </c>
      <c r="U26" s="343">
        <f t="shared" si="5"/>
        <v>0</v>
      </c>
      <c r="V26" s="343">
        <f t="shared" si="5"/>
        <v>0</v>
      </c>
    </row>
    <row r="27" spans="1:22">
      <c r="A27" s="527" t="s">
        <v>115</v>
      </c>
      <c r="B27" s="528"/>
      <c r="C27" s="529"/>
      <c r="D27" s="347">
        <v>31</v>
      </c>
      <c r="E27" s="341" t="s">
        <v>112</v>
      </c>
      <c r="F27" s="527">
        <v>200</v>
      </c>
      <c r="G27" s="528"/>
      <c r="H27" s="342">
        <v>0</v>
      </c>
      <c r="I27" s="342">
        <v>0</v>
      </c>
      <c r="J27" s="340">
        <v>1</v>
      </c>
      <c r="K27" s="342">
        <v>0</v>
      </c>
      <c r="L27" s="342">
        <v>0</v>
      </c>
      <c r="M27" s="346">
        <v>120</v>
      </c>
      <c r="N27" s="342">
        <v>0</v>
      </c>
      <c r="O27" s="342">
        <v>0</v>
      </c>
      <c r="P27" s="342">
        <v>0</v>
      </c>
      <c r="Q27" s="342">
        <v>0</v>
      </c>
      <c r="R27" s="342">
        <v>0</v>
      </c>
      <c r="T27" s="343">
        <f t="shared" si="1"/>
        <v>24000</v>
      </c>
      <c r="U27" s="343">
        <f t="shared" si="5"/>
        <v>0</v>
      </c>
      <c r="V27" s="343">
        <f t="shared" si="5"/>
        <v>0</v>
      </c>
    </row>
    <row r="28" spans="1:22">
      <c r="A28" s="525" t="s">
        <v>116</v>
      </c>
      <c r="B28" s="526"/>
      <c r="C28" s="341">
        <v>9</v>
      </c>
      <c r="D28" s="348">
        <v>21</v>
      </c>
      <c r="E28" s="341" t="s">
        <v>112</v>
      </c>
      <c r="F28" s="525">
        <v>200</v>
      </c>
      <c r="G28" s="526"/>
      <c r="H28" s="342">
        <v>0</v>
      </c>
      <c r="I28" s="342">
        <v>0</v>
      </c>
      <c r="J28" s="342">
        <v>1</v>
      </c>
      <c r="K28" s="342">
        <v>0</v>
      </c>
      <c r="L28" s="342">
        <v>0</v>
      </c>
      <c r="M28" s="342">
        <v>210</v>
      </c>
      <c r="N28" s="342">
        <v>0</v>
      </c>
      <c r="O28" s="342">
        <v>0</v>
      </c>
      <c r="P28" s="342">
        <v>0</v>
      </c>
      <c r="Q28" s="342">
        <v>0</v>
      </c>
      <c r="R28" s="342">
        <v>0</v>
      </c>
      <c r="T28" s="343">
        <f t="shared" si="1"/>
        <v>42000</v>
      </c>
      <c r="U28" s="343">
        <f t="shared" si="5"/>
        <v>0</v>
      </c>
      <c r="V28" s="343">
        <f t="shared" si="5"/>
        <v>0</v>
      </c>
    </row>
    <row r="29" spans="1:22">
      <c r="A29" s="525" t="s">
        <v>118</v>
      </c>
      <c r="B29" s="526"/>
      <c r="C29" s="341">
        <v>10</v>
      </c>
      <c r="D29" s="341">
        <v>33</v>
      </c>
      <c r="E29" s="341" t="s">
        <v>112</v>
      </c>
      <c r="F29" s="525">
        <v>200</v>
      </c>
      <c r="G29" s="526"/>
      <c r="H29" s="342">
        <v>0</v>
      </c>
      <c r="I29" s="342">
        <v>0</v>
      </c>
      <c r="J29" s="342">
        <v>1</v>
      </c>
      <c r="K29" s="342">
        <v>0</v>
      </c>
      <c r="L29" s="342">
        <v>0</v>
      </c>
      <c r="M29" s="342">
        <v>200</v>
      </c>
      <c r="N29" s="342">
        <v>0</v>
      </c>
      <c r="O29" s="342">
        <v>0</v>
      </c>
      <c r="P29" s="342">
        <v>0</v>
      </c>
      <c r="Q29" s="342">
        <v>0</v>
      </c>
      <c r="R29" s="342">
        <v>0</v>
      </c>
      <c r="T29" s="343">
        <f t="shared" si="1"/>
        <v>40000</v>
      </c>
      <c r="U29" s="343">
        <f t="shared" si="5"/>
        <v>0</v>
      </c>
      <c r="V29" s="343">
        <f t="shared" si="5"/>
        <v>0</v>
      </c>
    </row>
    <row r="30" spans="1:22">
      <c r="A30" s="525" t="s">
        <v>119</v>
      </c>
      <c r="B30" s="526"/>
      <c r="C30" s="341">
        <v>11</v>
      </c>
      <c r="D30" s="341">
        <v>25</v>
      </c>
      <c r="E30" s="341" t="s">
        <v>112</v>
      </c>
      <c r="F30" s="527">
        <v>200</v>
      </c>
      <c r="G30" s="528"/>
      <c r="H30" s="342">
        <v>0</v>
      </c>
      <c r="I30" s="342">
        <v>0</v>
      </c>
      <c r="J30" s="340">
        <v>1</v>
      </c>
      <c r="K30" s="342">
        <v>0</v>
      </c>
      <c r="L30" s="342">
        <v>0</v>
      </c>
      <c r="M30" s="342">
        <v>175</v>
      </c>
      <c r="N30" s="342">
        <v>0</v>
      </c>
      <c r="O30" s="342">
        <v>0</v>
      </c>
      <c r="P30" s="342">
        <v>0</v>
      </c>
      <c r="Q30" s="342">
        <v>0</v>
      </c>
      <c r="R30" s="342">
        <v>0</v>
      </c>
      <c r="T30" s="343">
        <f t="shared" si="1"/>
        <v>35000</v>
      </c>
      <c r="U30" s="343">
        <f t="shared" si="5"/>
        <v>0</v>
      </c>
      <c r="V30" s="343">
        <f t="shared" si="5"/>
        <v>0</v>
      </c>
    </row>
    <row r="31" spans="1:22">
      <c r="A31" s="525" t="s">
        <v>120</v>
      </c>
      <c r="B31" s="526"/>
      <c r="C31" s="341">
        <v>12</v>
      </c>
      <c r="D31" s="341">
        <v>32</v>
      </c>
      <c r="E31" s="341" t="s">
        <v>112</v>
      </c>
      <c r="F31" s="525">
        <v>200</v>
      </c>
      <c r="G31" s="526"/>
      <c r="H31" s="342">
        <v>0</v>
      </c>
      <c r="I31" s="342">
        <v>0</v>
      </c>
      <c r="J31" s="342">
        <v>1</v>
      </c>
      <c r="K31" s="342">
        <v>0</v>
      </c>
      <c r="L31" s="342">
        <v>0</v>
      </c>
      <c r="M31" s="342">
        <v>257</v>
      </c>
      <c r="N31" s="342">
        <v>0</v>
      </c>
      <c r="O31" s="342">
        <v>0</v>
      </c>
      <c r="P31" s="342">
        <v>0</v>
      </c>
      <c r="Q31" s="342">
        <v>0</v>
      </c>
      <c r="R31" s="342">
        <v>0</v>
      </c>
      <c r="T31" s="343">
        <f t="shared" si="1"/>
        <v>51400</v>
      </c>
      <c r="U31" s="343">
        <f t="shared" si="5"/>
        <v>0</v>
      </c>
      <c r="V31" s="343">
        <f t="shared" si="5"/>
        <v>0</v>
      </c>
    </row>
    <row r="32" spans="1:22">
      <c r="A32" s="525"/>
      <c r="B32" s="526"/>
      <c r="C32" s="345"/>
      <c r="D32" s="345"/>
      <c r="E32" s="345"/>
      <c r="F32" s="527"/>
      <c r="G32" s="528"/>
      <c r="H32" s="346"/>
      <c r="I32" s="346"/>
      <c r="J32" s="344"/>
      <c r="K32" s="346"/>
      <c r="L32" s="346"/>
      <c r="M32" s="346"/>
      <c r="N32" s="346"/>
      <c r="O32" s="346"/>
      <c r="P32" s="346"/>
      <c r="Q32" s="346"/>
      <c r="R32" s="346"/>
      <c r="T32" s="343"/>
      <c r="U32" s="343"/>
      <c r="V32" s="343"/>
    </row>
    <row r="35" spans="22:22">
      <c r="V35" s="301"/>
    </row>
  </sheetData>
  <sheetProtection sheet="1" objects="1" scenarios="1"/>
  <mergeCells count="57">
    <mergeCell ref="A1:O1"/>
    <mergeCell ref="N2:Q2"/>
    <mergeCell ref="B3:D3"/>
    <mergeCell ref="B6:D6"/>
    <mergeCell ref="B7:D7"/>
    <mergeCell ref="B10:D10"/>
    <mergeCell ref="G10:H10"/>
    <mergeCell ref="F13:I13"/>
    <mergeCell ref="J13:L13"/>
    <mergeCell ref="M13:O13"/>
    <mergeCell ref="P13:R13"/>
    <mergeCell ref="T13:V13"/>
    <mergeCell ref="F14:I14"/>
    <mergeCell ref="J14:L14"/>
    <mergeCell ref="M14:O14"/>
    <mergeCell ref="P14:R14"/>
    <mergeCell ref="T14:V14"/>
    <mergeCell ref="F15:G15"/>
    <mergeCell ref="A16:B16"/>
    <mergeCell ref="F16:G16"/>
    <mergeCell ref="A17:B17"/>
    <mergeCell ref="F17:G17"/>
    <mergeCell ref="C13:C15"/>
    <mergeCell ref="D13:D15"/>
    <mergeCell ref="E13:E15"/>
    <mergeCell ref="A13:B15"/>
    <mergeCell ref="A18:B18"/>
    <mergeCell ref="F18:G18"/>
    <mergeCell ref="A19:B19"/>
    <mergeCell ref="F19:G19"/>
    <mergeCell ref="A20:B20"/>
    <mergeCell ref="F20:G20"/>
    <mergeCell ref="C17:C18"/>
    <mergeCell ref="C19:C20"/>
    <mergeCell ref="A21:B21"/>
    <mergeCell ref="F21:G21"/>
    <mergeCell ref="A23:B23"/>
    <mergeCell ref="A24:B24"/>
    <mergeCell ref="F24:G24"/>
    <mergeCell ref="A22:B22"/>
    <mergeCell ref="A25:B25"/>
    <mergeCell ref="F25:G25"/>
    <mergeCell ref="A26:B26"/>
    <mergeCell ref="F26:G26"/>
    <mergeCell ref="A27:B27"/>
    <mergeCell ref="F27:G27"/>
    <mergeCell ref="C26:C27"/>
    <mergeCell ref="A28:B28"/>
    <mergeCell ref="F28:G28"/>
    <mergeCell ref="A29:B29"/>
    <mergeCell ref="F29:G29"/>
    <mergeCell ref="A30:B30"/>
    <mergeCell ref="F30:G30"/>
    <mergeCell ref="A31:B31"/>
    <mergeCell ref="F31:G31"/>
    <mergeCell ref="A32:B32"/>
    <mergeCell ref="F32:G32"/>
  </mergeCells>
  <pageMargins left="0.78740157499999996" right="0.78740157499999996" top="0.984251969" bottom="0.984251969" header="0.49212598499999999" footer="0.49212598499999999"/>
  <pageSetup paperSize="9" scale="56"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ilha30">
    <tabColor theme="6" tint="0.39994506668294322"/>
    <pageSetUpPr fitToPage="1"/>
  </sheetPr>
  <dimension ref="A1:N38"/>
  <sheetViews>
    <sheetView workbookViewId="0">
      <selection activeCell="G12" sqref="G12"/>
    </sheetView>
  </sheetViews>
  <sheetFormatPr defaultColWidth="9.140625" defaultRowHeight="12.75"/>
  <cols>
    <col min="1" max="1" width="6.28515625" style="1" customWidth="1"/>
    <col min="2" max="2" width="17.28515625" style="1" customWidth="1"/>
    <col min="3" max="3" width="8.140625" style="1" customWidth="1"/>
    <col min="4" max="256" width="9.140625" style="1"/>
    <col min="257" max="257" width="6.28515625" style="1" customWidth="1"/>
    <col min="258" max="258" width="17.28515625" style="1" customWidth="1"/>
    <col min="259" max="259" width="8.140625" style="1" customWidth="1"/>
    <col min="260" max="512" width="9.140625" style="1"/>
    <col min="513" max="513" width="6.28515625" style="1" customWidth="1"/>
    <col min="514" max="514" width="17.28515625" style="1" customWidth="1"/>
    <col min="515" max="515" width="8.140625" style="1" customWidth="1"/>
    <col min="516" max="768" width="9.140625" style="1"/>
    <col min="769" max="769" width="6.28515625" style="1" customWidth="1"/>
    <col min="770" max="770" width="17.28515625" style="1" customWidth="1"/>
    <col min="771" max="771" width="8.140625" style="1" customWidth="1"/>
    <col min="772" max="1024" width="9.140625" style="1"/>
    <col min="1025" max="1025" width="6.28515625" style="1" customWidth="1"/>
    <col min="1026" max="1026" width="17.28515625" style="1" customWidth="1"/>
    <col min="1027" max="1027" width="8.140625" style="1" customWidth="1"/>
    <col min="1028" max="1280" width="9.140625" style="1"/>
    <col min="1281" max="1281" width="6.28515625" style="1" customWidth="1"/>
    <col min="1282" max="1282" width="17.28515625" style="1" customWidth="1"/>
    <col min="1283" max="1283" width="8.140625" style="1" customWidth="1"/>
    <col min="1284" max="1536" width="9.140625" style="1"/>
    <col min="1537" max="1537" width="6.28515625" style="1" customWidth="1"/>
    <col min="1538" max="1538" width="17.28515625" style="1" customWidth="1"/>
    <col min="1539" max="1539" width="8.140625" style="1" customWidth="1"/>
    <col min="1540" max="1792" width="9.140625" style="1"/>
    <col min="1793" max="1793" width="6.28515625" style="1" customWidth="1"/>
    <col min="1794" max="1794" width="17.28515625" style="1" customWidth="1"/>
    <col min="1795" max="1795" width="8.140625" style="1" customWidth="1"/>
    <col min="1796" max="2048" width="9.140625" style="1"/>
    <col min="2049" max="2049" width="6.28515625" style="1" customWidth="1"/>
    <col min="2050" max="2050" width="17.28515625" style="1" customWidth="1"/>
    <col min="2051" max="2051" width="8.140625" style="1" customWidth="1"/>
    <col min="2052" max="2304" width="9.140625" style="1"/>
    <col min="2305" max="2305" width="6.28515625" style="1" customWidth="1"/>
    <col min="2306" max="2306" width="17.28515625" style="1" customWidth="1"/>
    <col min="2307" max="2307" width="8.140625" style="1" customWidth="1"/>
    <col min="2308" max="2560" width="9.140625" style="1"/>
    <col min="2561" max="2561" width="6.28515625" style="1" customWidth="1"/>
    <col min="2562" max="2562" width="17.28515625" style="1" customWidth="1"/>
    <col min="2563" max="2563" width="8.140625" style="1" customWidth="1"/>
    <col min="2564" max="2816" width="9.140625" style="1"/>
    <col min="2817" max="2817" width="6.28515625" style="1" customWidth="1"/>
    <col min="2818" max="2818" width="17.28515625" style="1" customWidth="1"/>
    <col min="2819" max="2819" width="8.140625" style="1" customWidth="1"/>
    <col min="2820" max="3072" width="9.140625" style="1"/>
    <col min="3073" max="3073" width="6.28515625" style="1" customWidth="1"/>
    <col min="3074" max="3074" width="17.28515625" style="1" customWidth="1"/>
    <col min="3075" max="3075" width="8.140625" style="1" customWidth="1"/>
    <col min="3076" max="3328" width="9.140625" style="1"/>
    <col min="3329" max="3329" width="6.28515625" style="1" customWidth="1"/>
    <col min="3330" max="3330" width="17.28515625" style="1" customWidth="1"/>
    <col min="3331" max="3331" width="8.140625" style="1" customWidth="1"/>
    <col min="3332" max="3584" width="9.140625" style="1"/>
    <col min="3585" max="3585" width="6.28515625" style="1" customWidth="1"/>
    <col min="3586" max="3586" width="17.28515625" style="1" customWidth="1"/>
    <col min="3587" max="3587" width="8.140625" style="1" customWidth="1"/>
    <col min="3588" max="3840" width="9.140625" style="1"/>
    <col min="3841" max="3841" width="6.28515625" style="1" customWidth="1"/>
    <col min="3842" max="3842" width="17.28515625" style="1" customWidth="1"/>
    <col min="3843" max="3843" width="8.140625" style="1" customWidth="1"/>
    <col min="3844" max="4096" width="9.140625" style="1"/>
    <col min="4097" max="4097" width="6.28515625" style="1" customWidth="1"/>
    <col min="4098" max="4098" width="17.28515625" style="1" customWidth="1"/>
    <col min="4099" max="4099" width="8.140625" style="1" customWidth="1"/>
    <col min="4100" max="4352" width="9.140625" style="1"/>
    <col min="4353" max="4353" width="6.28515625" style="1" customWidth="1"/>
    <col min="4354" max="4354" width="17.28515625" style="1" customWidth="1"/>
    <col min="4355" max="4355" width="8.140625" style="1" customWidth="1"/>
    <col min="4356" max="4608" width="9.140625" style="1"/>
    <col min="4609" max="4609" width="6.28515625" style="1" customWidth="1"/>
    <col min="4610" max="4610" width="17.28515625" style="1" customWidth="1"/>
    <col min="4611" max="4611" width="8.140625" style="1" customWidth="1"/>
    <col min="4612" max="4864" width="9.140625" style="1"/>
    <col min="4865" max="4865" width="6.28515625" style="1" customWidth="1"/>
    <col min="4866" max="4866" width="17.28515625" style="1" customWidth="1"/>
    <col min="4867" max="4867" width="8.140625" style="1" customWidth="1"/>
    <col min="4868" max="5120" width="9.140625" style="1"/>
    <col min="5121" max="5121" width="6.28515625" style="1" customWidth="1"/>
    <col min="5122" max="5122" width="17.28515625" style="1" customWidth="1"/>
    <col min="5123" max="5123" width="8.140625" style="1" customWidth="1"/>
    <col min="5124" max="5376" width="9.140625" style="1"/>
    <col min="5377" max="5377" width="6.28515625" style="1" customWidth="1"/>
    <col min="5378" max="5378" width="17.28515625" style="1" customWidth="1"/>
    <col min="5379" max="5379" width="8.140625" style="1" customWidth="1"/>
    <col min="5380" max="5632" width="9.140625" style="1"/>
    <col min="5633" max="5633" width="6.28515625" style="1" customWidth="1"/>
    <col min="5634" max="5634" width="17.28515625" style="1" customWidth="1"/>
    <col min="5635" max="5635" width="8.140625" style="1" customWidth="1"/>
    <col min="5636" max="5888" width="9.140625" style="1"/>
    <col min="5889" max="5889" width="6.28515625" style="1" customWidth="1"/>
    <col min="5890" max="5890" width="17.28515625" style="1" customWidth="1"/>
    <col min="5891" max="5891" width="8.140625" style="1" customWidth="1"/>
    <col min="5892" max="6144" width="9.140625" style="1"/>
    <col min="6145" max="6145" width="6.28515625" style="1" customWidth="1"/>
    <col min="6146" max="6146" width="17.28515625" style="1" customWidth="1"/>
    <col min="6147" max="6147" width="8.140625" style="1" customWidth="1"/>
    <col min="6148" max="6400" width="9.140625" style="1"/>
    <col min="6401" max="6401" width="6.28515625" style="1" customWidth="1"/>
    <col min="6402" max="6402" width="17.28515625" style="1" customWidth="1"/>
    <col min="6403" max="6403" width="8.140625" style="1" customWidth="1"/>
    <col min="6404" max="6656" width="9.140625" style="1"/>
    <col min="6657" max="6657" width="6.28515625" style="1" customWidth="1"/>
    <col min="6658" max="6658" width="17.28515625" style="1" customWidth="1"/>
    <col min="6659" max="6659" width="8.140625" style="1" customWidth="1"/>
    <col min="6660" max="6912" width="9.140625" style="1"/>
    <col min="6913" max="6913" width="6.28515625" style="1" customWidth="1"/>
    <col min="6914" max="6914" width="17.28515625" style="1" customWidth="1"/>
    <col min="6915" max="6915" width="8.140625" style="1" customWidth="1"/>
    <col min="6916" max="7168" width="9.140625" style="1"/>
    <col min="7169" max="7169" width="6.28515625" style="1" customWidth="1"/>
    <col min="7170" max="7170" width="17.28515625" style="1" customWidth="1"/>
    <col min="7171" max="7171" width="8.140625" style="1" customWidth="1"/>
    <col min="7172" max="7424" width="9.140625" style="1"/>
    <col min="7425" max="7425" width="6.28515625" style="1" customWidth="1"/>
    <col min="7426" max="7426" width="17.28515625" style="1" customWidth="1"/>
    <col min="7427" max="7427" width="8.140625" style="1" customWidth="1"/>
    <col min="7428" max="7680" width="9.140625" style="1"/>
    <col min="7681" max="7681" width="6.28515625" style="1" customWidth="1"/>
    <col min="7682" max="7682" width="17.28515625" style="1" customWidth="1"/>
    <col min="7683" max="7683" width="8.140625" style="1" customWidth="1"/>
    <col min="7684" max="7936" width="9.140625" style="1"/>
    <col min="7937" max="7937" width="6.28515625" style="1" customWidth="1"/>
    <col min="7938" max="7938" width="17.28515625" style="1" customWidth="1"/>
    <col min="7939" max="7939" width="8.140625" style="1" customWidth="1"/>
    <col min="7940" max="8192" width="9.140625" style="1"/>
    <col min="8193" max="8193" width="6.28515625" style="1" customWidth="1"/>
    <col min="8194" max="8194" width="17.28515625" style="1" customWidth="1"/>
    <col min="8195" max="8195" width="8.140625" style="1" customWidth="1"/>
    <col min="8196" max="8448" width="9.140625" style="1"/>
    <col min="8449" max="8449" width="6.28515625" style="1" customWidth="1"/>
    <col min="8450" max="8450" width="17.28515625" style="1" customWidth="1"/>
    <col min="8451" max="8451" width="8.140625" style="1" customWidth="1"/>
    <col min="8452" max="8704" width="9.140625" style="1"/>
    <col min="8705" max="8705" width="6.28515625" style="1" customWidth="1"/>
    <col min="8706" max="8706" width="17.28515625" style="1" customWidth="1"/>
    <col min="8707" max="8707" width="8.140625" style="1" customWidth="1"/>
    <col min="8708" max="8960" width="9.140625" style="1"/>
    <col min="8961" max="8961" width="6.28515625" style="1" customWidth="1"/>
    <col min="8962" max="8962" width="17.28515625" style="1" customWidth="1"/>
    <col min="8963" max="8963" width="8.140625" style="1" customWidth="1"/>
    <col min="8964" max="9216" width="9.140625" style="1"/>
    <col min="9217" max="9217" width="6.28515625" style="1" customWidth="1"/>
    <col min="9218" max="9218" width="17.28515625" style="1" customWidth="1"/>
    <col min="9219" max="9219" width="8.140625" style="1" customWidth="1"/>
    <col min="9220" max="9472" width="9.140625" style="1"/>
    <col min="9473" max="9473" width="6.28515625" style="1" customWidth="1"/>
    <col min="9474" max="9474" width="17.28515625" style="1" customWidth="1"/>
    <col min="9475" max="9475" width="8.140625" style="1" customWidth="1"/>
    <col min="9476" max="9728" width="9.140625" style="1"/>
    <col min="9729" max="9729" width="6.28515625" style="1" customWidth="1"/>
    <col min="9730" max="9730" width="17.28515625" style="1" customWidth="1"/>
    <col min="9731" max="9731" width="8.140625" style="1" customWidth="1"/>
    <col min="9732" max="9984" width="9.140625" style="1"/>
    <col min="9985" max="9985" width="6.28515625" style="1" customWidth="1"/>
    <col min="9986" max="9986" width="17.28515625" style="1" customWidth="1"/>
    <col min="9987" max="9987" width="8.140625" style="1" customWidth="1"/>
    <col min="9988" max="10240" width="9.140625" style="1"/>
    <col min="10241" max="10241" width="6.28515625" style="1" customWidth="1"/>
    <col min="10242" max="10242" width="17.28515625" style="1" customWidth="1"/>
    <col min="10243" max="10243" width="8.140625" style="1" customWidth="1"/>
    <col min="10244" max="10496" width="9.140625" style="1"/>
    <col min="10497" max="10497" width="6.28515625" style="1" customWidth="1"/>
    <col min="10498" max="10498" width="17.28515625" style="1" customWidth="1"/>
    <col min="10499" max="10499" width="8.140625" style="1" customWidth="1"/>
    <col min="10500" max="10752" width="9.140625" style="1"/>
    <col min="10753" max="10753" width="6.28515625" style="1" customWidth="1"/>
    <col min="10754" max="10754" width="17.28515625" style="1" customWidth="1"/>
    <col min="10755" max="10755" width="8.140625" style="1" customWidth="1"/>
    <col min="10756" max="11008" width="9.140625" style="1"/>
    <col min="11009" max="11009" width="6.28515625" style="1" customWidth="1"/>
    <col min="11010" max="11010" width="17.28515625" style="1" customWidth="1"/>
    <col min="11011" max="11011" width="8.140625" style="1" customWidth="1"/>
    <col min="11012" max="11264" width="9.140625" style="1"/>
    <col min="11265" max="11265" width="6.28515625" style="1" customWidth="1"/>
    <col min="11266" max="11266" width="17.28515625" style="1" customWidth="1"/>
    <col min="11267" max="11267" width="8.140625" style="1" customWidth="1"/>
    <col min="11268" max="11520" width="9.140625" style="1"/>
    <col min="11521" max="11521" width="6.28515625" style="1" customWidth="1"/>
    <col min="11522" max="11522" width="17.28515625" style="1" customWidth="1"/>
    <col min="11523" max="11523" width="8.140625" style="1" customWidth="1"/>
    <col min="11524" max="11776" width="9.140625" style="1"/>
    <col min="11777" max="11777" width="6.28515625" style="1" customWidth="1"/>
    <col min="11778" max="11778" width="17.28515625" style="1" customWidth="1"/>
    <col min="11779" max="11779" width="8.140625" style="1" customWidth="1"/>
    <col min="11780" max="12032" width="9.140625" style="1"/>
    <col min="12033" max="12033" width="6.28515625" style="1" customWidth="1"/>
    <col min="12034" max="12034" width="17.28515625" style="1" customWidth="1"/>
    <col min="12035" max="12035" width="8.140625" style="1" customWidth="1"/>
    <col min="12036" max="12288" width="9.140625" style="1"/>
    <col min="12289" max="12289" width="6.28515625" style="1" customWidth="1"/>
    <col min="12290" max="12290" width="17.28515625" style="1" customWidth="1"/>
    <col min="12291" max="12291" width="8.140625" style="1" customWidth="1"/>
    <col min="12292" max="12544" width="9.140625" style="1"/>
    <col min="12545" max="12545" width="6.28515625" style="1" customWidth="1"/>
    <col min="12546" max="12546" width="17.28515625" style="1" customWidth="1"/>
    <col min="12547" max="12547" width="8.140625" style="1" customWidth="1"/>
    <col min="12548" max="12800" width="9.140625" style="1"/>
    <col min="12801" max="12801" width="6.28515625" style="1" customWidth="1"/>
    <col min="12802" max="12802" width="17.28515625" style="1" customWidth="1"/>
    <col min="12803" max="12803" width="8.140625" style="1" customWidth="1"/>
    <col min="12804" max="13056" width="9.140625" style="1"/>
    <col min="13057" max="13057" width="6.28515625" style="1" customWidth="1"/>
    <col min="13058" max="13058" width="17.28515625" style="1" customWidth="1"/>
    <col min="13059" max="13059" width="8.140625" style="1" customWidth="1"/>
    <col min="13060" max="13312" width="9.140625" style="1"/>
    <col min="13313" max="13313" width="6.28515625" style="1" customWidth="1"/>
    <col min="13314" max="13314" width="17.28515625" style="1" customWidth="1"/>
    <col min="13315" max="13315" width="8.140625" style="1" customWidth="1"/>
    <col min="13316" max="13568" width="9.140625" style="1"/>
    <col min="13569" max="13569" width="6.28515625" style="1" customWidth="1"/>
    <col min="13570" max="13570" width="17.28515625" style="1" customWidth="1"/>
    <col min="13571" max="13571" width="8.140625" style="1" customWidth="1"/>
    <col min="13572" max="13824" width="9.140625" style="1"/>
    <col min="13825" max="13825" width="6.28515625" style="1" customWidth="1"/>
    <col min="13826" max="13826" width="17.28515625" style="1" customWidth="1"/>
    <col min="13827" max="13827" width="8.140625" style="1" customWidth="1"/>
    <col min="13828" max="14080" width="9.140625" style="1"/>
    <col min="14081" max="14081" width="6.28515625" style="1" customWidth="1"/>
    <col min="14082" max="14082" width="17.28515625" style="1" customWidth="1"/>
    <col min="14083" max="14083" width="8.140625" style="1" customWidth="1"/>
    <col min="14084" max="14336" width="9.140625" style="1"/>
    <col min="14337" max="14337" width="6.28515625" style="1" customWidth="1"/>
    <col min="14338" max="14338" width="17.28515625" style="1" customWidth="1"/>
    <col min="14339" max="14339" width="8.140625" style="1" customWidth="1"/>
    <col min="14340" max="14592" width="9.140625" style="1"/>
    <col min="14593" max="14593" width="6.28515625" style="1" customWidth="1"/>
    <col min="14594" max="14594" width="17.28515625" style="1" customWidth="1"/>
    <col min="14595" max="14595" width="8.140625" style="1" customWidth="1"/>
    <col min="14596" max="14848" width="9.140625" style="1"/>
    <col min="14849" max="14849" width="6.28515625" style="1" customWidth="1"/>
    <col min="14850" max="14850" width="17.28515625" style="1" customWidth="1"/>
    <col min="14851" max="14851" width="8.140625" style="1" customWidth="1"/>
    <col min="14852" max="15104" width="9.140625" style="1"/>
    <col min="15105" max="15105" width="6.28515625" style="1" customWidth="1"/>
    <col min="15106" max="15106" width="17.28515625" style="1" customWidth="1"/>
    <col min="15107" max="15107" width="8.140625" style="1" customWidth="1"/>
    <col min="15108" max="15360" width="9.140625" style="1"/>
    <col min="15361" max="15361" width="6.28515625" style="1" customWidth="1"/>
    <col min="15362" max="15362" width="17.28515625" style="1" customWidth="1"/>
    <col min="15363" max="15363" width="8.140625" style="1" customWidth="1"/>
    <col min="15364" max="15616" width="9.140625" style="1"/>
    <col min="15617" max="15617" width="6.28515625" style="1" customWidth="1"/>
    <col min="15618" max="15618" width="17.28515625" style="1" customWidth="1"/>
    <col min="15619" max="15619" width="8.140625" style="1" customWidth="1"/>
    <col min="15620" max="15872" width="9.140625" style="1"/>
    <col min="15873" max="15873" width="6.28515625" style="1" customWidth="1"/>
    <col min="15874" max="15874" width="17.28515625" style="1" customWidth="1"/>
    <col min="15875" max="15875" width="8.140625" style="1" customWidth="1"/>
    <col min="15876" max="16128" width="9.140625" style="1"/>
    <col min="16129" max="16129" width="6.28515625" style="1" customWidth="1"/>
    <col min="16130" max="16130" width="17.28515625" style="1" customWidth="1"/>
    <col min="16131" max="16131" width="8.140625" style="1" customWidth="1"/>
    <col min="16132" max="16384" width="9.140625" style="1"/>
  </cols>
  <sheetData>
    <row r="1" spans="1:14">
      <c r="A1" s="90" t="s">
        <v>726</v>
      </c>
    </row>
    <row r="4" spans="1:14" ht="15">
      <c r="A4" s="91" t="s">
        <v>727</v>
      </c>
      <c r="B4" s="92" t="s">
        <v>728</v>
      </c>
      <c r="K4" s="517" t="s">
        <v>17</v>
      </c>
      <c r="L4" s="518"/>
      <c r="M4" s="518"/>
      <c r="N4" s="519"/>
    </row>
    <row r="5" spans="1:14" ht="15">
      <c r="K5" s="78"/>
      <c r="L5" s="84"/>
      <c r="M5" s="84"/>
      <c r="N5" s="85"/>
    </row>
    <row r="6" spans="1:14" ht="15">
      <c r="B6" s="27"/>
      <c r="C6" s="27"/>
      <c r="D6" s="832" t="s">
        <v>729</v>
      </c>
      <c r="E6" s="833"/>
      <c r="F6" s="833"/>
      <c r="G6" s="833"/>
      <c r="H6" s="834"/>
      <c r="K6" s="80"/>
      <c r="L6" s="8"/>
      <c r="M6" s="86" t="s">
        <v>19</v>
      </c>
      <c r="N6" s="87"/>
    </row>
    <row r="7" spans="1:14" ht="15">
      <c r="B7" s="27"/>
      <c r="C7" s="27"/>
      <c r="D7" s="93">
        <v>0.25</v>
      </c>
      <c r="E7" s="93">
        <v>0.27777777777777801</v>
      </c>
      <c r="F7" s="93">
        <v>0.30555555555555602</v>
      </c>
      <c r="G7" s="93">
        <v>0.31944444444444398</v>
      </c>
      <c r="H7" s="93">
        <v>0.33333333333333298</v>
      </c>
      <c r="K7" s="80"/>
      <c r="L7" s="32"/>
      <c r="M7" s="86" t="s">
        <v>21</v>
      </c>
      <c r="N7" s="87"/>
    </row>
    <row r="8" spans="1:14" ht="15">
      <c r="B8" s="835" t="s">
        <v>730</v>
      </c>
      <c r="C8" s="94">
        <v>0.5</v>
      </c>
      <c r="D8" s="95">
        <v>2.34181818181818</v>
      </c>
      <c r="E8" s="95">
        <v>2.1065830721003098</v>
      </c>
      <c r="F8" s="95">
        <v>1.92</v>
      </c>
      <c r="G8" s="95">
        <v>1.8319307810833201</v>
      </c>
      <c r="H8" s="95">
        <v>1.7563636363636399</v>
      </c>
      <c r="K8" s="80"/>
      <c r="L8" s="33"/>
      <c r="M8" s="86" t="s">
        <v>23</v>
      </c>
      <c r="N8" s="87"/>
    </row>
    <row r="9" spans="1:14" ht="15">
      <c r="B9" s="836"/>
      <c r="C9" s="94">
        <v>0.54166666666666696</v>
      </c>
      <c r="D9" s="95">
        <v>2.6831774615161201</v>
      </c>
      <c r="E9" s="95">
        <v>2.2821316614420102</v>
      </c>
      <c r="F9" s="95">
        <v>2.0766464095249901</v>
      </c>
      <c r="G9" s="95">
        <v>1.9845916795069301</v>
      </c>
      <c r="H9" s="95">
        <v>1.9027272727272699</v>
      </c>
      <c r="K9" s="81"/>
      <c r="L9" s="88"/>
      <c r="M9" s="88"/>
      <c r="N9" s="89"/>
    </row>
    <row r="10" spans="1:14" ht="15">
      <c r="B10" s="836"/>
      <c r="C10" s="94">
        <v>0.58333333333333304</v>
      </c>
      <c r="D10" s="95">
        <v>3.0245367412140598</v>
      </c>
      <c r="E10" s="95">
        <v>2.54448426091921</v>
      </c>
      <c r="F10" s="95">
        <v>2.2363884410269099</v>
      </c>
      <c r="G10" s="95">
        <v>2.13725257793054</v>
      </c>
      <c r="H10" s="95">
        <v>2.0490909090909102</v>
      </c>
    </row>
    <row r="11" spans="1:14" ht="15">
      <c r="B11" s="836"/>
      <c r="C11" s="94">
        <v>0.625</v>
      </c>
      <c r="D11" s="95">
        <v>3.3658960209119999</v>
      </c>
      <c r="E11" s="95">
        <v>2.8515540777389399</v>
      </c>
      <c r="F11" s="95">
        <v>2.4368213101379399</v>
      </c>
      <c r="G11" s="95">
        <v>2.2899134763541502</v>
      </c>
      <c r="H11" s="95">
        <v>2.1954545454545502</v>
      </c>
    </row>
    <row r="12" spans="1:14" ht="15">
      <c r="B12" s="836"/>
      <c r="C12" s="94">
        <v>0.66666666666666696</v>
      </c>
      <c r="D12" s="95">
        <v>3.7072553006099298</v>
      </c>
      <c r="E12" s="95">
        <v>3.15862389455868</v>
      </c>
      <c r="F12" s="95">
        <v>2.7162422757842699</v>
      </c>
      <c r="G12" s="95">
        <v>2.5180610433049901</v>
      </c>
      <c r="H12" s="95">
        <v>2.34181818181818</v>
      </c>
    </row>
    <row r="13" spans="1:14" ht="15">
      <c r="B13" s="836"/>
      <c r="C13" s="94">
        <v>0.70833333333333304</v>
      </c>
      <c r="D13" s="95">
        <v>4.0486145803078699</v>
      </c>
      <c r="E13" s="95">
        <v>3.4656937113784099</v>
      </c>
      <c r="F13" s="95">
        <v>2.9956632414305999</v>
      </c>
      <c r="G13" s="95">
        <v>2.7850956819213701</v>
      </c>
      <c r="H13" s="95">
        <v>2.59783764159164</v>
      </c>
    </row>
    <row r="14" spans="1:14" ht="15">
      <c r="B14" s="836"/>
      <c r="C14" s="94">
        <v>0.75</v>
      </c>
      <c r="D14" s="95">
        <v>4.38997386000581</v>
      </c>
      <c r="E14" s="95">
        <v>3.7727635281981402</v>
      </c>
      <c r="F14" s="95">
        <v>3.2750842070769401</v>
      </c>
      <c r="G14" s="95">
        <v>3.0521303205377501</v>
      </c>
      <c r="H14" s="95">
        <v>2.8538571013650902</v>
      </c>
    </row>
    <row r="15" spans="1:14" ht="15">
      <c r="B15" s="836"/>
      <c r="C15" s="94">
        <v>0.79166666666666696</v>
      </c>
      <c r="D15" s="95">
        <v>4.7313331397037501</v>
      </c>
      <c r="E15" s="95">
        <v>4.0798333450178799</v>
      </c>
      <c r="F15" s="95">
        <v>3.5545051727232702</v>
      </c>
      <c r="G15" s="95">
        <v>3.3191649591541301</v>
      </c>
      <c r="H15" s="95">
        <v>3.1098765611385399</v>
      </c>
    </row>
    <row r="16" spans="1:14" ht="15">
      <c r="B16" s="836"/>
      <c r="C16" s="94">
        <v>0.83333333333333304</v>
      </c>
      <c r="D16" s="95">
        <v>5.0726924194016796</v>
      </c>
      <c r="E16" s="95">
        <v>4.3869031618376102</v>
      </c>
      <c r="F16" s="95">
        <v>3.8339261383696002</v>
      </c>
      <c r="G16" s="95">
        <v>3.5861995977705101</v>
      </c>
      <c r="H16" s="95">
        <v>3.3658960209119999</v>
      </c>
    </row>
    <row r="17" spans="1:8" ht="15">
      <c r="B17" s="836"/>
      <c r="C17" s="94">
        <v>0.875</v>
      </c>
      <c r="D17" s="95">
        <v>5.4140516990996197</v>
      </c>
      <c r="E17" s="95">
        <v>4.6939729786573503</v>
      </c>
      <c r="F17" s="95">
        <v>4.1133471040159399</v>
      </c>
      <c r="G17" s="95">
        <v>3.8532342363868901</v>
      </c>
      <c r="H17" s="95">
        <v>3.6219154806854501</v>
      </c>
    </row>
    <row r="18" spans="1:8" ht="15">
      <c r="B18" s="836"/>
      <c r="C18" s="94">
        <v>0.91666666666666696</v>
      </c>
      <c r="D18" s="95">
        <v>5.7554109787975598</v>
      </c>
      <c r="E18" s="95">
        <v>5.0010427954770797</v>
      </c>
      <c r="F18" s="95">
        <v>4.39276806966227</v>
      </c>
      <c r="G18" s="95">
        <v>4.1202688750032701</v>
      </c>
      <c r="H18" s="95">
        <v>3.8779349404588999</v>
      </c>
    </row>
    <row r="19" spans="1:8" ht="15">
      <c r="B19" s="836"/>
      <c r="C19" s="94">
        <v>0.95833333333333304</v>
      </c>
      <c r="D19" s="95">
        <v>6.0967702584954999</v>
      </c>
      <c r="E19" s="95">
        <v>5.3081126122968101</v>
      </c>
      <c r="F19" s="95">
        <v>4.6721890353086097</v>
      </c>
      <c r="G19" s="95">
        <v>4.3873035136196501</v>
      </c>
      <c r="H19" s="95">
        <v>4.1339544002323496</v>
      </c>
    </row>
    <row r="20" spans="1:8" ht="15">
      <c r="B20" s="837"/>
      <c r="C20" s="94">
        <v>0.999305555555556</v>
      </c>
      <c r="D20" s="95">
        <v>6.2981722335172803</v>
      </c>
      <c r="E20" s="95">
        <v>5.4892838042204604</v>
      </c>
      <c r="F20" s="95">
        <v>4.8370474050399404</v>
      </c>
      <c r="G20" s="95">
        <v>4.5448539504033096</v>
      </c>
      <c r="H20" s="95">
        <v>4.28500588149869</v>
      </c>
    </row>
    <row r="22" spans="1:8" ht="15">
      <c r="A22" s="91" t="s">
        <v>731</v>
      </c>
      <c r="B22" s="92" t="s">
        <v>732</v>
      </c>
    </row>
    <row r="24" spans="1:8" ht="15">
      <c r="B24" s="27"/>
      <c r="C24" s="27"/>
      <c r="D24" s="832" t="s">
        <v>729</v>
      </c>
      <c r="E24" s="833"/>
      <c r="F24" s="833"/>
      <c r="G24" s="833"/>
      <c r="H24" s="834"/>
    </row>
    <row r="25" spans="1:8" ht="15">
      <c r="B25" s="27"/>
      <c r="C25" s="27"/>
      <c r="D25" s="93">
        <v>0.25</v>
      </c>
      <c r="E25" s="93">
        <v>0.27777777777777801</v>
      </c>
      <c r="F25" s="93">
        <v>0.30555555555555602</v>
      </c>
      <c r="G25" s="93">
        <v>0.31944444444444398</v>
      </c>
      <c r="H25" s="93">
        <v>0.33333333333333298</v>
      </c>
    </row>
    <row r="26" spans="1:8" ht="15">
      <c r="B26" s="835" t="s">
        <v>730</v>
      </c>
      <c r="C26" s="94">
        <v>0.5</v>
      </c>
      <c r="D26" s="95">
        <v>2.34</v>
      </c>
      <c r="E26" s="95">
        <v>2.11</v>
      </c>
      <c r="F26" s="95">
        <v>1.92</v>
      </c>
      <c r="G26" s="95">
        <v>1.83</v>
      </c>
      <c r="H26" s="95">
        <v>1.76</v>
      </c>
    </row>
    <row r="27" spans="1:8" ht="15">
      <c r="B27" s="836"/>
      <c r="C27" s="94">
        <v>0.54166666666666696</v>
      </c>
      <c r="D27" s="95">
        <v>2.52</v>
      </c>
      <c r="E27" s="95">
        <v>2.2799999999999998</v>
      </c>
      <c r="F27" s="95">
        <v>2.08</v>
      </c>
      <c r="G27" s="95">
        <v>1.98</v>
      </c>
      <c r="H27" s="95">
        <v>1.9</v>
      </c>
    </row>
    <row r="28" spans="1:8" ht="15">
      <c r="B28" s="836"/>
      <c r="C28" s="94">
        <v>0.58333333333333304</v>
      </c>
      <c r="D28" s="95">
        <v>2.72</v>
      </c>
      <c r="E28" s="95">
        <v>2.4500000000000002</v>
      </c>
      <c r="F28" s="95">
        <v>2.2363884410269099</v>
      </c>
      <c r="G28" s="95">
        <v>2.13725257793054</v>
      </c>
      <c r="H28" s="95">
        <v>2.0490909090909102</v>
      </c>
    </row>
    <row r="29" spans="1:8" ht="15">
      <c r="B29" s="836"/>
      <c r="C29" s="94">
        <v>0.625</v>
      </c>
      <c r="D29" s="95">
        <v>2.91</v>
      </c>
      <c r="E29" s="95">
        <v>2.6215999999999999</v>
      </c>
      <c r="F29" s="95">
        <v>2.3833000000000002</v>
      </c>
      <c r="G29" s="95">
        <v>2.2899134763541502</v>
      </c>
      <c r="H29" s="95">
        <v>2.1954545454545502</v>
      </c>
    </row>
    <row r="30" spans="1:8" ht="15">
      <c r="B30" s="836"/>
      <c r="C30" s="94">
        <v>0.66666666666666696</v>
      </c>
      <c r="D30" s="95">
        <v>3.1082000000000001</v>
      </c>
      <c r="E30" s="95">
        <v>2.7974000000000001</v>
      </c>
      <c r="F30" s="95">
        <v>2.5430999999999999</v>
      </c>
      <c r="G30" s="95">
        <v>2.4325000000000001</v>
      </c>
      <c r="H30" s="95">
        <v>2.3311999999999999</v>
      </c>
    </row>
    <row r="31" spans="1:8" ht="15">
      <c r="B31" s="836"/>
      <c r="C31" s="94">
        <v>0.70833333333333304</v>
      </c>
      <c r="D31" s="95">
        <v>3.3035000000000001</v>
      </c>
      <c r="E31" s="95">
        <v>2.9731999999999998</v>
      </c>
      <c r="F31" s="95">
        <v>2.7029000000000001</v>
      </c>
      <c r="G31" s="95">
        <v>2.5853999999999999</v>
      </c>
      <c r="H31" s="95">
        <v>2.4775999999999998</v>
      </c>
    </row>
    <row r="32" spans="1:8" ht="15">
      <c r="B32" s="836"/>
      <c r="C32" s="94">
        <v>0.75</v>
      </c>
      <c r="D32" s="95">
        <v>3.4984000000000002</v>
      </c>
      <c r="E32" s="95">
        <v>3.1486000000000001</v>
      </c>
      <c r="F32" s="95">
        <v>2.8622999999999998</v>
      </c>
      <c r="G32" s="95">
        <v>2.7279</v>
      </c>
      <c r="H32" s="95">
        <v>2.6238000000000001</v>
      </c>
    </row>
    <row r="33" spans="2:8" ht="15">
      <c r="B33" s="836"/>
      <c r="C33" s="94">
        <v>0.79166666666666696</v>
      </c>
      <c r="D33" s="95">
        <v>3.6941000000000002</v>
      </c>
      <c r="E33" s="95">
        <v>3.3247</v>
      </c>
      <c r="F33" s="95">
        <v>3.0224000000000002</v>
      </c>
      <c r="G33" s="95">
        <v>2.891</v>
      </c>
      <c r="H33" s="95">
        <v>2.7706</v>
      </c>
    </row>
    <row r="34" spans="2:8" ht="15">
      <c r="B34" s="836"/>
      <c r="C34" s="94">
        <v>0.83333333333333304</v>
      </c>
      <c r="D34" s="95">
        <v>3.8883999999999999</v>
      </c>
      <c r="E34" s="95">
        <v>3.4996</v>
      </c>
      <c r="F34" s="95">
        <v>3.1814</v>
      </c>
      <c r="G34" s="95">
        <v>3.0430999999999999</v>
      </c>
      <c r="H34" s="95">
        <v>2.9163000000000001</v>
      </c>
    </row>
    <row r="35" spans="2:8" ht="15">
      <c r="B35" s="836"/>
      <c r="C35" s="94">
        <v>0.875</v>
      </c>
      <c r="D35" s="95">
        <v>4.0841000000000003</v>
      </c>
      <c r="E35" s="95">
        <v>3.6757</v>
      </c>
      <c r="F35" s="95">
        <v>3.3414999999999999</v>
      </c>
      <c r="G35" s="95">
        <v>3.1962000000000002</v>
      </c>
      <c r="H35" s="95">
        <v>3.0630999999999999</v>
      </c>
    </row>
    <row r="36" spans="2:8" ht="15">
      <c r="B36" s="836"/>
      <c r="C36" s="94">
        <v>0.91666666666666696</v>
      </c>
      <c r="D36" s="95">
        <v>4.2793999999999999</v>
      </c>
      <c r="E36" s="95">
        <v>3.8513999999999999</v>
      </c>
      <c r="F36" s="95">
        <v>3.5013000000000001</v>
      </c>
      <c r="G36" s="95">
        <v>3.3491</v>
      </c>
      <c r="H36" s="95">
        <v>3.2094999999999998</v>
      </c>
    </row>
    <row r="37" spans="2:8" ht="15">
      <c r="B37" s="836"/>
      <c r="C37" s="94">
        <v>0.95833333333333304</v>
      </c>
      <c r="D37" s="95">
        <v>4.4743000000000004</v>
      </c>
      <c r="E37" s="95">
        <v>4.0267999999999997</v>
      </c>
      <c r="F37" s="95">
        <v>3.6608000000000001</v>
      </c>
      <c r="G37" s="95">
        <v>3.5015999999999998</v>
      </c>
      <c r="H37" s="95">
        <v>3.3557000000000001</v>
      </c>
    </row>
    <row r="38" spans="2:8" ht="15">
      <c r="B38" s="837"/>
      <c r="C38" s="94">
        <v>0.999305555555556</v>
      </c>
      <c r="D38" s="95">
        <v>4.5895000000000001</v>
      </c>
      <c r="E38" s="95">
        <v>4.1306000000000003</v>
      </c>
      <c r="F38" s="95">
        <v>3.7551000000000001</v>
      </c>
      <c r="G38" s="95">
        <v>3.5918000000000001</v>
      </c>
      <c r="H38" s="95">
        <v>3.4420999999999999</v>
      </c>
    </row>
  </sheetData>
  <sheetProtection algorithmName="SHA-512" hashValue="WKsn4PATMoZyVpYYx3hUs3pLYN8xAKjelXPZd8iHR8e0Yd5s0iRgLSUHdoDg9C+G8zH8PQa0MxlR4bJtDC4CcQ==" saltValue="EGYcF9kka9en7tc7boy7Mg==" spinCount="100000" sheet="1" objects="1" scenarios="1"/>
  <mergeCells count="5">
    <mergeCell ref="K4:N4"/>
    <mergeCell ref="D6:H6"/>
    <mergeCell ref="D24:H24"/>
    <mergeCell ref="B8:B20"/>
    <mergeCell ref="B26:B38"/>
  </mergeCells>
  <pageMargins left="0.511811024" right="0.511811024" top="0.78740157499999996" bottom="0.78740157499999996" header="0.31496062000000002" footer="0.31496062000000002"/>
  <pageSetup paperSize="9" scale="90"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ilha31">
    <tabColor theme="6" tint="0.39994506668294322"/>
    <pageSetUpPr fitToPage="1"/>
  </sheetPr>
  <dimension ref="A1:K11"/>
  <sheetViews>
    <sheetView workbookViewId="0">
      <selection activeCell="G12" sqref="G12"/>
    </sheetView>
  </sheetViews>
  <sheetFormatPr defaultColWidth="9.140625" defaultRowHeight="12.75"/>
  <cols>
    <col min="1" max="16384" width="9.140625" style="1"/>
  </cols>
  <sheetData>
    <row r="1" spans="1:11">
      <c r="A1" s="28" t="s">
        <v>733</v>
      </c>
    </row>
    <row r="3" spans="1:11" ht="15">
      <c r="A3" s="73" t="s">
        <v>734</v>
      </c>
      <c r="B3" s="74" t="s">
        <v>735</v>
      </c>
    </row>
    <row r="5" spans="1:11" ht="15.75">
      <c r="C5" s="75" t="s">
        <v>736</v>
      </c>
      <c r="D5" s="75" t="s">
        <v>737</v>
      </c>
      <c r="H5" s="517" t="s">
        <v>17</v>
      </c>
      <c r="I5" s="518"/>
      <c r="J5" s="518"/>
      <c r="K5" s="519"/>
    </row>
    <row r="6" spans="1:11" ht="15">
      <c r="A6" s="77" t="s">
        <v>738</v>
      </c>
      <c r="B6" s="77" t="s">
        <v>164</v>
      </c>
      <c r="C6" s="75" t="s">
        <v>739</v>
      </c>
      <c r="D6" s="75" t="s">
        <v>739</v>
      </c>
      <c r="H6" s="78"/>
      <c r="I6" s="84"/>
      <c r="J6" s="84"/>
      <c r="K6" s="85"/>
    </row>
    <row r="7" spans="1:11" ht="15">
      <c r="A7" s="77">
        <v>1</v>
      </c>
      <c r="B7" s="77" t="s">
        <v>740</v>
      </c>
      <c r="C7" s="79">
        <v>0.29148046891328699</v>
      </c>
      <c r="D7" s="79">
        <v>0.64125703160923198</v>
      </c>
      <c r="H7" s="80"/>
      <c r="I7" s="8"/>
      <c r="J7" s="86" t="s">
        <v>19</v>
      </c>
      <c r="K7" s="87"/>
    </row>
    <row r="8" spans="1:11" ht="15">
      <c r="A8" s="77">
        <v>2</v>
      </c>
      <c r="B8" s="77" t="s">
        <v>741</v>
      </c>
      <c r="C8" s="79">
        <v>0.28405714516058</v>
      </c>
      <c r="D8" s="79">
        <v>0.55576397966200397</v>
      </c>
      <c r="H8" s="80"/>
      <c r="I8" s="32"/>
      <c r="J8" s="86" t="s">
        <v>21</v>
      </c>
      <c r="K8" s="87"/>
    </row>
    <row r="9" spans="1:11" ht="15">
      <c r="A9" s="77">
        <v>3</v>
      </c>
      <c r="B9" s="77" t="s">
        <v>742</v>
      </c>
      <c r="C9" s="79">
        <v>0.28737565533092702</v>
      </c>
      <c r="D9" s="79">
        <v>0.48728915469157302</v>
      </c>
      <c r="H9" s="80"/>
      <c r="I9" s="33"/>
      <c r="J9" s="86" t="s">
        <v>23</v>
      </c>
      <c r="K9" s="87"/>
    </row>
    <row r="10" spans="1:11" ht="15">
      <c r="A10" s="77">
        <v>4</v>
      </c>
      <c r="B10" s="77" t="s">
        <v>743</v>
      </c>
      <c r="C10" s="79">
        <v>0.27128360390981798</v>
      </c>
      <c r="D10" s="79">
        <v>0.41551033003908799</v>
      </c>
      <c r="H10" s="81"/>
      <c r="I10" s="88"/>
      <c r="J10" s="88"/>
      <c r="K10" s="89"/>
    </row>
    <row r="11" spans="1:11" ht="15">
      <c r="A11" s="77">
        <v>5</v>
      </c>
      <c r="B11" s="77" t="s">
        <v>744</v>
      </c>
      <c r="C11" s="79">
        <v>0.24073620237561799</v>
      </c>
      <c r="D11" s="79">
        <v>0.35123806576114802</v>
      </c>
    </row>
  </sheetData>
  <sheetProtection algorithmName="SHA-512" hashValue="8lmqNnvqWbAmRiwLUnGtwcS+Lyg3RE99oc+aibuaLC26t8UTw4F6kmzMkstvPoZurda9rW9cLSN7rvJz50yxHQ==" saltValue="8+3USTGY6cUxc4xvE8Tk0Q==" spinCount="100000" sheet="1" objects="1" scenarios="1"/>
  <mergeCells count="1">
    <mergeCell ref="H5:K5"/>
  </mergeCells>
  <pageMargins left="0.511811024" right="0.511811024" top="0.78740157499999996" bottom="0.78740157499999996" header="0.31496062000000002" footer="0.31496062000000002"/>
  <pageSetup paperSize="9" fitToHeight="0" orientation="landscape"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ilha32">
    <tabColor theme="6" tint="0.39994506668294322"/>
    <pageSetUpPr fitToPage="1"/>
  </sheetPr>
  <dimension ref="A1:Y46"/>
  <sheetViews>
    <sheetView workbookViewId="0">
      <selection activeCell="G12" sqref="G12"/>
    </sheetView>
  </sheetViews>
  <sheetFormatPr defaultColWidth="11.42578125" defaultRowHeight="12.75"/>
  <cols>
    <col min="1" max="1" width="11.42578125" style="53" customWidth="1"/>
    <col min="2" max="2" width="10" style="27" customWidth="1"/>
    <col min="3" max="3" width="16.42578125" style="27" customWidth="1"/>
    <col min="4" max="4" width="11.7109375" style="27" customWidth="1"/>
    <col min="5" max="5" width="10" style="27" customWidth="1"/>
    <col min="6" max="6" width="10.7109375" style="27" customWidth="1"/>
    <col min="7" max="7" width="9.28515625" style="27" customWidth="1"/>
    <col min="8" max="8" width="11.28515625" style="27" customWidth="1"/>
    <col min="9" max="9" width="9.28515625" style="27" customWidth="1"/>
    <col min="10" max="10" width="10.7109375" style="27" customWidth="1"/>
    <col min="11" max="11" width="2.85546875" style="27" customWidth="1"/>
    <col min="12" max="12" width="8" style="27" customWidth="1"/>
    <col min="13" max="13" width="27.140625" style="27" customWidth="1"/>
    <col min="14" max="14" width="10.42578125" style="27" customWidth="1"/>
    <col min="15" max="16" width="11.42578125" style="27" customWidth="1"/>
    <col min="17" max="17" width="24.7109375" style="27" customWidth="1"/>
    <col min="18" max="18" width="11.28515625" style="27" customWidth="1"/>
    <col min="19" max="21" width="11.42578125" style="27" customWidth="1"/>
    <col min="22" max="22" width="9.5703125" style="27" customWidth="1"/>
    <col min="23" max="257" width="11.42578125" style="27"/>
    <col min="258" max="258" width="10" style="27" customWidth="1"/>
    <col min="259" max="259" width="16.42578125" style="27" customWidth="1"/>
    <col min="260" max="260" width="11.7109375" style="27" customWidth="1"/>
    <col min="261" max="261" width="10" style="27" customWidth="1"/>
    <col min="262" max="262" width="10.7109375" style="27" customWidth="1"/>
    <col min="263" max="263" width="9.28515625" style="27" customWidth="1"/>
    <col min="264" max="264" width="11.28515625" style="27" customWidth="1"/>
    <col min="265" max="265" width="9.28515625" style="27" customWidth="1"/>
    <col min="266" max="266" width="10.7109375" style="27" customWidth="1"/>
    <col min="267" max="267" width="2.85546875" style="27" customWidth="1"/>
    <col min="268" max="268" width="8" style="27" customWidth="1"/>
    <col min="269" max="269" width="27.140625" style="27" customWidth="1"/>
    <col min="270" max="270" width="10.42578125" style="27" customWidth="1"/>
    <col min="271" max="272" width="11.42578125" style="27"/>
    <col min="273" max="273" width="24.7109375" style="27" customWidth="1"/>
    <col min="274" max="274" width="11.28515625" style="27" customWidth="1"/>
    <col min="275" max="277" width="11.42578125" style="27"/>
    <col min="278" max="278" width="9.5703125" style="27" customWidth="1"/>
    <col min="279" max="513" width="11.42578125" style="27"/>
    <col min="514" max="514" width="10" style="27" customWidth="1"/>
    <col min="515" max="515" width="16.42578125" style="27" customWidth="1"/>
    <col min="516" max="516" width="11.7109375" style="27" customWidth="1"/>
    <col min="517" max="517" width="10" style="27" customWidth="1"/>
    <col min="518" max="518" width="10.7109375" style="27" customWidth="1"/>
    <col min="519" max="519" width="9.28515625" style="27" customWidth="1"/>
    <col min="520" max="520" width="11.28515625" style="27" customWidth="1"/>
    <col min="521" max="521" width="9.28515625" style="27" customWidth="1"/>
    <col min="522" max="522" width="10.7109375" style="27" customWidth="1"/>
    <col min="523" max="523" width="2.85546875" style="27" customWidth="1"/>
    <col min="524" max="524" width="8" style="27" customWidth="1"/>
    <col min="525" max="525" width="27.140625" style="27" customWidth="1"/>
    <col min="526" max="526" width="10.42578125" style="27" customWidth="1"/>
    <col min="527" max="528" width="11.42578125" style="27"/>
    <col min="529" max="529" width="24.7109375" style="27" customWidth="1"/>
    <col min="530" max="530" width="11.28515625" style="27" customWidth="1"/>
    <col min="531" max="533" width="11.42578125" style="27"/>
    <col min="534" max="534" width="9.5703125" style="27" customWidth="1"/>
    <col min="535" max="769" width="11.42578125" style="27"/>
    <col min="770" max="770" width="10" style="27" customWidth="1"/>
    <col min="771" max="771" width="16.42578125" style="27" customWidth="1"/>
    <col min="772" max="772" width="11.7109375" style="27" customWidth="1"/>
    <col min="773" max="773" width="10" style="27" customWidth="1"/>
    <col min="774" max="774" width="10.7109375" style="27" customWidth="1"/>
    <col min="775" max="775" width="9.28515625" style="27" customWidth="1"/>
    <col min="776" max="776" width="11.28515625" style="27" customWidth="1"/>
    <col min="777" max="777" width="9.28515625" style="27" customWidth="1"/>
    <col min="778" max="778" width="10.7109375" style="27" customWidth="1"/>
    <col min="779" max="779" width="2.85546875" style="27" customWidth="1"/>
    <col min="780" max="780" width="8" style="27" customWidth="1"/>
    <col min="781" max="781" width="27.140625" style="27" customWidth="1"/>
    <col min="782" max="782" width="10.42578125" style="27" customWidth="1"/>
    <col min="783" max="784" width="11.42578125" style="27"/>
    <col min="785" max="785" width="24.7109375" style="27" customWidth="1"/>
    <col min="786" max="786" width="11.28515625" style="27" customWidth="1"/>
    <col min="787" max="789" width="11.42578125" style="27"/>
    <col min="790" max="790" width="9.5703125" style="27" customWidth="1"/>
    <col min="791" max="1025" width="11.42578125" style="27"/>
    <col min="1026" max="1026" width="10" style="27" customWidth="1"/>
    <col min="1027" max="1027" width="16.42578125" style="27" customWidth="1"/>
    <col min="1028" max="1028" width="11.7109375" style="27" customWidth="1"/>
    <col min="1029" max="1029" width="10" style="27" customWidth="1"/>
    <col min="1030" max="1030" width="10.7109375" style="27" customWidth="1"/>
    <col min="1031" max="1031" width="9.28515625" style="27" customWidth="1"/>
    <col min="1032" max="1032" width="11.28515625" style="27" customWidth="1"/>
    <col min="1033" max="1033" width="9.28515625" style="27" customWidth="1"/>
    <col min="1034" max="1034" width="10.7109375" style="27" customWidth="1"/>
    <col min="1035" max="1035" width="2.85546875" style="27" customWidth="1"/>
    <col min="1036" max="1036" width="8" style="27" customWidth="1"/>
    <col min="1037" max="1037" width="27.140625" style="27" customWidth="1"/>
    <col min="1038" max="1038" width="10.42578125" style="27" customWidth="1"/>
    <col min="1039" max="1040" width="11.42578125" style="27"/>
    <col min="1041" max="1041" width="24.7109375" style="27" customWidth="1"/>
    <col min="1042" max="1042" width="11.28515625" style="27" customWidth="1"/>
    <col min="1043" max="1045" width="11.42578125" style="27"/>
    <col min="1046" max="1046" width="9.5703125" style="27" customWidth="1"/>
    <col min="1047" max="1281" width="11.42578125" style="27"/>
    <col min="1282" max="1282" width="10" style="27" customWidth="1"/>
    <col min="1283" max="1283" width="16.42578125" style="27" customWidth="1"/>
    <col min="1284" max="1284" width="11.7109375" style="27" customWidth="1"/>
    <col min="1285" max="1285" width="10" style="27" customWidth="1"/>
    <col min="1286" max="1286" width="10.7109375" style="27" customWidth="1"/>
    <col min="1287" max="1287" width="9.28515625" style="27" customWidth="1"/>
    <col min="1288" max="1288" width="11.28515625" style="27" customWidth="1"/>
    <col min="1289" max="1289" width="9.28515625" style="27" customWidth="1"/>
    <col min="1290" max="1290" width="10.7109375" style="27" customWidth="1"/>
    <col min="1291" max="1291" width="2.85546875" style="27" customWidth="1"/>
    <col min="1292" max="1292" width="8" style="27" customWidth="1"/>
    <col min="1293" max="1293" width="27.140625" style="27" customWidth="1"/>
    <col min="1294" max="1294" width="10.42578125" style="27" customWidth="1"/>
    <col min="1295" max="1296" width="11.42578125" style="27"/>
    <col min="1297" max="1297" width="24.7109375" style="27" customWidth="1"/>
    <col min="1298" max="1298" width="11.28515625" style="27" customWidth="1"/>
    <col min="1299" max="1301" width="11.42578125" style="27"/>
    <col min="1302" max="1302" width="9.5703125" style="27" customWidth="1"/>
    <col min="1303" max="1537" width="11.42578125" style="27"/>
    <col min="1538" max="1538" width="10" style="27" customWidth="1"/>
    <col min="1539" max="1539" width="16.42578125" style="27" customWidth="1"/>
    <col min="1540" max="1540" width="11.7109375" style="27" customWidth="1"/>
    <col min="1541" max="1541" width="10" style="27" customWidth="1"/>
    <col min="1542" max="1542" width="10.7109375" style="27" customWidth="1"/>
    <col min="1543" max="1543" width="9.28515625" style="27" customWidth="1"/>
    <col min="1544" max="1544" width="11.28515625" style="27" customWidth="1"/>
    <col min="1545" max="1545" width="9.28515625" style="27" customWidth="1"/>
    <col min="1546" max="1546" width="10.7109375" style="27" customWidth="1"/>
    <col min="1547" max="1547" width="2.85546875" style="27" customWidth="1"/>
    <col min="1548" max="1548" width="8" style="27" customWidth="1"/>
    <col min="1549" max="1549" width="27.140625" style="27" customWidth="1"/>
    <col min="1550" max="1550" width="10.42578125" style="27" customWidth="1"/>
    <col min="1551" max="1552" width="11.42578125" style="27"/>
    <col min="1553" max="1553" width="24.7109375" style="27" customWidth="1"/>
    <col min="1554" max="1554" width="11.28515625" style="27" customWidth="1"/>
    <col min="1555" max="1557" width="11.42578125" style="27"/>
    <col min="1558" max="1558" width="9.5703125" style="27" customWidth="1"/>
    <col min="1559" max="1793" width="11.42578125" style="27"/>
    <col min="1794" max="1794" width="10" style="27" customWidth="1"/>
    <col min="1795" max="1795" width="16.42578125" style="27" customWidth="1"/>
    <col min="1796" max="1796" width="11.7109375" style="27" customWidth="1"/>
    <col min="1797" max="1797" width="10" style="27" customWidth="1"/>
    <col min="1798" max="1798" width="10.7109375" style="27" customWidth="1"/>
    <col min="1799" max="1799" width="9.28515625" style="27" customWidth="1"/>
    <col min="1800" max="1800" width="11.28515625" style="27" customWidth="1"/>
    <col min="1801" max="1801" width="9.28515625" style="27" customWidth="1"/>
    <col min="1802" max="1802" width="10.7109375" style="27" customWidth="1"/>
    <col min="1803" max="1803" width="2.85546875" style="27" customWidth="1"/>
    <col min="1804" max="1804" width="8" style="27" customWidth="1"/>
    <col min="1805" max="1805" width="27.140625" style="27" customWidth="1"/>
    <col min="1806" max="1806" width="10.42578125" style="27" customWidth="1"/>
    <col min="1807" max="1808" width="11.42578125" style="27"/>
    <col min="1809" max="1809" width="24.7109375" style="27" customWidth="1"/>
    <col min="1810" max="1810" width="11.28515625" style="27" customWidth="1"/>
    <col min="1811" max="1813" width="11.42578125" style="27"/>
    <col min="1814" max="1814" width="9.5703125" style="27" customWidth="1"/>
    <col min="1815" max="2049" width="11.42578125" style="27"/>
    <col min="2050" max="2050" width="10" style="27" customWidth="1"/>
    <col min="2051" max="2051" width="16.42578125" style="27" customWidth="1"/>
    <col min="2052" max="2052" width="11.7109375" style="27" customWidth="1"/>
    <col min="2053" max="2053" width="10" style="27" customWidth="1"/>
    <col min="2054" max="2054" width="10.7109375" style="27" customWidth="1"/>
    <col min="2055" max="2055" width="9.28515625" style="27" customWidth="1"/>
    <col min="2056" max="2056" width="11.28515625" style="27" customWidth="1"/>
    <col min="2057" max="2057" width="9.28515625" style="27" customWidth="1"/>
    <col min="2058" max="2058" width="10.7109375" style="27" customWidth="1"/>
    <col min="2059" max="2059" width="2.85546875" style="27" customWidth="1"/>
    <col min="2060" max="2060" width="8" style="27" customWidth="1"/>
    <col min="2061" max="2061" width="27.140625" style="27" customWidth="1"/>
    <col min="2062" max="2062" width="10.42578125" style="27" customWidth="1"/>
    <col min="2063" max="2064" width="11.42578125" style="27"/>
    <col min="2065" max="2065" width="24.7109375" style="27" customWidth="1"/>
    <col min="2066" max="2066" width="11.28515625" style="27" customWidth="1"/>
    <col min="2067" max="2069" width="11.42578125" style="27"/>
    <col min="2070" max="2070" width="9.5703125" style="27" customWidth="1"/>
    <col min="2071" max="2305" width="11.42578125" style="27"/>
    <col min="2306" max="2306" width="10" style="27" customWidth="1"/>
    <col min="2307" max="2307" width="16.42578125" style="27" customWidth="1"/>
    <col min="2308" max="2308" width="11.7109375" style="27" customWidth="1"/>
    <col min="2309" max="2309" width="10" style="27" customWidth="1"/>
    <col min="2310" max="2310" width="10.7109375" style="27" customWidth="1"/>
    <col min="2311" max="2311" width="9.28515625" style="27" customWidth="1"/>
    <col min="2312" max="2312" width="11.28515625" style="27" customWidth="1"/>
    <col min="2313" max="2313" width="9.28515625" style="27" customWidth="1"/>
    <col min="2314" max="2314" width="10.7109375" style="27" customWidth="1"/>
    <col min="2315" max="2315" width="2.85546875" style="27" customWidth="1"/>
    <col min="2316" max="2316" width="8" style="27" customWidth="1"/>
    <col min="2317" max="2317" width="27.140625" style="27" customWidth="1"/>
    <col min="2318" max="2318" width="10.42578125" style="27" customWidth="1"/>
    <col min="2319" max="2320" width="11.42578125" style="27"/>
    <col min="2321" max="2321" width="24.7109375" style="27" customWidth="1"/>
    <col min="2322" max="2322" width="11.28515625" style="27" customWidth="1"/>
    <col min="2323" max="2325" width="11.42578125" style="27"/>
    <col min="2326" max="2326" width="9.5703125" style="27" customWidth="1"/>
    <col min="2327" max="2561" width="11.42578125" style="27"/>
    <col min="2562" max="2562" width="10" style="27" customWidth="1"/>
    <col min="2563" max="2563" width="16.42578125" style="27" customWidth="1"/>
    <col min="2564" max="2564" width="11.7109375" style="27" customWidth="1"/>
    <col min="2565" max="2565" width="10" style="27" customWidth="1"/>
    <col min="2566" max="2566" width="10.7109375" style="27" customWidth="1"/>
    <col min="2567" max="2567" width="9.28515625" style="27" customWidth="1"/>
    <col min="2568" max="2568" width="11.28515625" style="27" customWidth="1"/>
    <col min="2569" max="2569" width="9.28515625" style="27" customWidth="1"/>
    <col min="2570" max="2570" width="10.7109375" style="27" customWidth="1"/>
    <col min="2571" max="2571" width="2.85546875" style="27" customWidth="1"/>
    <col min="2572" max="2572" width="8" style="27" customWidth="1"/>
    <col min="2573" max="2573" width="27.140625" style="27" customWidth="1"/>
    <col min="2574" max="2574" width="10.42578125" style="27" customWidth="1"/>
    <col min="2575" max="2576" width="11.42578125" style="27"/>
    <col min="2577" max="2577" width="24.7109375" style="27" customWidth="1"/>
    <col min="2578" max="2578" width="11.28515625" style="27" customWidth="1"/>
    <col min="2579" max="2581" width="11.42578125" style="27"/>
    <col min="2582" max="2582" width="9.5703125" style="27" customWidth="1"/>
    <col min="2583" max="2817" width="11.42578125" style="27"/>
    <col min="2818" max="2818" width="10" style="27" customWidth="1"/>
    <col min="2819" max="2819" width="16.42578125" style="27" customWidth="1"/>
    <col min="2820" max="2820" width="11.7109375" style="27" customWidth="1"/>
    <col min="2821" max="2821" width="10" style="27" customWidth="1"/>
    <col min="2822" max="2822" width="10.7109375" style="27" customWidth="1"/>
    <col min="2823" max="2823" width="9.28515625" style="27" customWidth="1"/>
    <col min="2824" max="2824" width="11.28515625" style="27" customWidth="1"/>
    <col min="2825" max="2825" width="9.28515625" style="27" customWidth="1"/>
    <col min="2826" max="2826" width="10.7109375" style="27" customWidth="1"/>
    <col min="2827" max="2827" width="2.85546875" style="27" customWidth="1"/>
    <col min="2828" max="2828" width="8" style="27" customWidth="1"/>
    <col min="2829" max="2829" width="27.140625" style="27" customWidth="1"/>
    <col min="2830" max="2830" width="10.42578125" style="27" customWidth="1"/>
    <col min="2831" max="2832" width="11.42578125" style="27"/>
    <col min="2833" max="2833" width="24.7109375" style="27" customWidth="1"/>
    <col min="2834" max="2834" width="11.28515625" style="27" customWidth="1"/>
    <col min="2835" max="2837" width="11.42578125" style="27"/>
    <col min="2838" max="2838" width="9.5703125" style="27" customWidth="1"/>
    <col min="2839" max="3073" width="11.42578125" style="27"/>
    <col min="3074" max="3074" width="10" style="27" customWidth="1"/>
    <col min="3075" max="3075" width="16.42578125" style="27" customWidth="1"/>
    <col min="3076" max="3076" width="11.7109375" style="27" customWidth="1"/>
    <col min="3077" max="3077" width="10" style="27" customWidth="1"/>
    <col min="3078" max="3078" width="10.7109375" style="27" customWidth="1"/>
    <col min="3079" max="3079" width="9.28515625" style="27" customWidth="1"/>
    <col min="3080" max="3080" width="11.28515625" style="27" customWidth="1"/>
    <col min="3081" max="3081" width="9.28515625" style="27" customWidth="1"/>
    <col min="3082" max="3082" width="10.7109375" style="27" customWidth="1"/>
    <col min="3083" max="3083" width="2.85546875" style="27" customWidth="1"/>
    <col min="3084" max="3084" width="8" style="27" customWidth="1"/>
    <col min="3085" max="3085" width="27.140625" style="27" customWidth="1"/>
    <col min="3086" max="3086" width="10.42578125" style="27" customWidth="1"/>
    <col min="3087" max="3088" width="11.42578125" style="27"/>
    <col min="3089" max="3089" width="24.7109375" style="27" customWidth="1"/>
    <col min="3090" max="3090" width="11.28515625" style="27" customWidth="1"/>
    <col min="3091" max="3093" width="11.42578125" style="27"/>
    <col min="3094" max="3094" width="9.5703125" style="27" customWidth="1"/>
    <col min="3095" max="3329" width="11.42578125" style="27"/>
    <col min="3330" max="3330" width="10" style="27" customWidth="1"/>
    <col min="3331" max="3331" width="16.42578125" style="27" customWidth="1"/>
    <col min="3332" max="3332" width="11.7109375" style="27" customWidth="1"/>
    <col min="3333" max="3333" width="10" style="27" customWidth="1"/>
    <col min="3334" max="3334" width="10.7109375" style="27" customWidth="1"/>
    <col min="3335" max="3335" width="9.28515625" style="27" customWidth="1"/>
    <col min="3336" max="3336" width="11.28515625" style="27" customWidth="1"/>
    <col min="3337" max="3337" width="9.28515625" style="27" customWidth="1"/>
    <col min="3338" max="3338" width="10.7109375" style="27" customWidth="1"/>
    <col min="3339" max="3339" width="2.85546875" style="27" customWidth="1"/>
    <col min="3340" max="3340" width="8" style="27" customWidth="1"/>
    <col min="3341" max="3341" width="27.140625" style="27" customWidth="1"/>
    <col min="3342" max="3342" width="10.42578125" style="27" customWidth="1"/>
    <col min="3343" max="3344" width="11.42578125" style="27"/>
    <col min="3345" max="3345" width="24.7109375" style="27" customWidth="1"/>
    <col min="3346" max="3346" width="11.28515625" style="27" customWidth="1"/>
    <col min="3347" max="3349" width="11.42578125" style="27"/>
    <col min="3350" max="3350" width="9.5703125" style="27" customWidth="1"/>
    <col min="3351" max="3585" width="11.42578125" style="27"/>
    <col min="3586" max="3586" width="10" style="27" customWidth="1"/>
    <col min="3587" max="3587" width="16.42578125" style="27" customWidth="1"/>
    <col min="3588" max="3588" width="11.7109375" style="27" customWidth="1"/>
    <col min="3589" max="3589" width="10" style="27" customWidth="1"/>
    <col min="3590" max="3590" width="10.7109375" style="27" customWidth="1"/>
    <col min="3591" max="3591" width="9.28515625" style="27" customWidth="1"/>
    <col min="3592" max="3592" width="11.28515625" style="27" customWidth="1"/>
    <col min="3593" max="3593" width="9.28515625" style="27" customWidth="1"/>
    <col min="3594" max="3594" width="10.7109375" style="27" customWidth="1"/>
    <col min="3595" max="3595" width="2.85546875" style="27" customWidth="1"/>
    <col min="3596" max="3596" width="8" style="27" customWidth="1"/>
    <col min="3597" max="3597" width="27.140625" style="27" customWidth="1"/>
    <col min="3598" max="3598" width="10.42578125" style="27" customWidth="1"/>
    <col min="3599" max="3600" width="11.42578125" style="27"/>
    <col min="3601" max="3601" width="24.7109375" style="27" customWidth="1"/>
    <col min="3602" max="3602" width="11.28515625" style="27" customWidth="1"/>
    <col min="3603" max="3605" width="11.42578125" style="27"/>
    <col min="3606" max="3606" width="9.5703125" style="27" customWidth="1"/>
    <col min="3607" max="3841" width="11.42578125" style="27"/>
    <col min="3842" max="3842" width="10" style="27" customWidth="1"/>
    <col min="3843" max="3843" width="16.42578125" style="27" customWidth="1"/>
    <col min="3844" max="3844" width="11.7109375" style="27" customWidth="1"/>
    <col min="3845" max="3845" width="10" style="27" customWidth="1"/>
    <col min="3846" max="3846" width="10.7109375" style="27" customWidth="1"/>
    <col min="3847" max="3847" width="9.28515625" style="27" customWidth="1"/>
    <col min="3848" max="3848" width="11.28515625" style="27" customWidth="1"/>
    <col min="3849" max="3849" width="9.28515625" style="27" customWidth="1"/>
    <col min="3850" max="3850" width="10.7109375" style="27" customWidth="1"/>
    <col min="3851" max="3851" width="2.85546875" style="27" customWidth="1"/>
    <col min="3852" max="3852" width="8" style="27" customWidth="1"/>
    <col min="3853" max="3853" width="27.140625" style="27" customWidth="1"/>
    <col min="3854" max="3854" width="10.42578125" style="27" customWidth="1"/>
    <col min="3855" max="3856" width="11.42578125" style="27"/>
    <col min="3857" max="3857" width="24.7109375" style="27" customWidth="1"/>
    <col min="3858" max="3858" width="11.28515625" style="27" customWidth="1"/>
    <col min="3859" max="3861" width="11.42578125" style="27"/>
    <col min="3862" max="3862" width="9.5703125" style="27" customWidth="1"/>
    <col min="3863" max="4097" width="11.42578125" style="27"/>
    <col min="4098" max="4098" width="10" style="27" customWidth="1"/>
    <col min="4099" max="4099" width="16.42578125" style="27" customWidth="1"/>
    <col min="4100" max="4100" width="11.7109375" style="27" customWidth="1"/>
    <col min="4101" max="4101" width="10" style="27" customWidth="1"/>
    <col min="4102" max="4102" width="10.7109375" style="27" customWidth="1"/>
    <col min="4103" max="4103" width="9.28515625" style="27" customWidth="1"/>
    <col min="4104" max="4104" width="11.28515625" style="27" customWidth="1"/>
    <col min="4105" max="4105" width="9.28515625" style="27" customWidth="1"/>
    <col min="4106" max="4106" width="10.7109375" style="27" customWidth="1"/>
    <col min="4107" max="4107" width="2.85546875" style="27" customWidth="1"/>
    <col min="4108" max="4108" width="8" style="27" customWidth="1"/>
    <col min="4109" max="4109" width="27.140625" style="27" customWidth="1"/>
    <col min="4110" max="4110" width="10.42578125" style="27" customWidth="1"/>
    <col min="4111" max="4112" width="11.42578125" style="27"/>
    <col min="4113" max="4113" width="24.7109375" style="27" customWidth="1"/>
    <col min="4114" max="4114" width="11.28515625" style="27" customWidth="1"/>
    <col min="4115" max="4117" width="11.42578125" style="27"/>
    <col min="4118" max="4118" width="9.5703125" style="27" customWidth="1"/>
    <col min="4119" max="4353" width="11.42578125" style="27"/>
    <col min="4354" max="4354" width="10" style="27" customWidth="1"/>
    <col min="4355" max="4355" width="16.42578125" style="27" customWidth="1"/>
    <col min="4356" max="4356" width="11.7109375" style="27" customWidth="1"/>
    <col min="4357" max="4357" width="10" style="27" customWidth="1"/>
    <col min="4358" max="4358" width="10.7109375" style="27" customWidth="1"/>
    <col min="4359" max="4359" width="9.28515625" style="27" customWidth="1"/>
    <col min="4360" max="4360" width="11.28515625" style="27" customWidth="1"/>
    <col min="4361" max="4361" width="9.28515625" style="27" customWidth="1"/>
    <col min="4362" max="4362" width="10.7109375" style="27" customWidth="1"/>
    <col min="4363" max="4363" width="2.85546875" style="27" customWidth="1"/>
    <col min="4364" max="4364" width="8" style="27" customWidth="1"/>
    <col min="4365" max="4365" width="27.140625" style="27" customWidth="1"/>
    <col min="4366" max="4366" width="10.42578125" style="27" customWidth="1"/>
    <col min="4367" max="4368" width="11.42578125" style="27"/>
    <col min="4369" max="4369" width="24.7109375" style="27" customWidth="1"/>
    <col min="4370" max="4370" width="11.28515625" style="27" customWidth="1"/>
    <col min="4371" max="4373" width="11.42578125" style="27"/>
    <col min="4374" max="4374" width="9.5703125" style="27" customWidth="1"/>
    <col min="4375" max="4609" width="11.42578125" style="27"/>
    <col min="4610" max="4610" width="10" style="27" customWidth="1"/>
    <col min="4611" max="4611" width="16.42578125" style="27" customWidth="1"/>
    <col min="4612" max="4612" width="11.7109375" style="27" customWidth="1"/>
    <col min="4613" max="4613" width="10" style="27" customWidth="1"/>
    <col min="4614" max="4614" width="10.7109375" style="27" customWidth="1"/>
    <col min="4615" max="4615" width="9.28515625" style="27" customWidth="1"/>
    <col min="4616" max="4616" width="11.28515625" style="27" customWidth="1"/>
    <col min="4617" max="4617" width="9.28515625" style="27" customWidth="1"/>
    <col min="4618" max="4618" width="10.7109375" style="27" customWidth="1"/>
    <col min="4619" max="4619" width="2.85546875" style="27" customWidth="1"/>
    <col min="4620" max="4620" width="8" style="27" customWidth="1"/>
    <col min="4621" max="4621" width="27.140625" style="27" customWidth="1"/>
    <col min="4622" max="4622" width="10.42578125" style="27" customWidth="1"/>
    <col min="4623" max="4624" width="11.42578125" style="27"/>
    <col min="4625" max="4625" width="24.7109375" style="27" customWidth="1"/>
    <col min="4626" max="4626" width="11.28515625" style="27" customWidth="1"/>
    <col min="4627" max="4629" width="11.42578125" style="27"/>
    <col min="4630" max="4630" width="9.5703125" style="27" customWidth="1"/>
    <col min="4631" max="4865" width="11.42578125" style="27"/>
    <col min="4866" max="4866" width="10" style="27" customWidth="1"/>
    <col min="4867" max="4867" width="16.42578125" style="27" customWidth="1"/>
    <col min="4868" max="4868" width="11.7109375" style="27" customWidth="1"/>
    <col min="4869" max="4869" width="10" style="27" customWidth="1"/>
    <col min="4870" max="4870" width="10.7109375" style="27" customWidth="1"/>
    <col min="4871" max="4871" width="9.28515625" style="27" customWidth="1"/>
    <col min="4872" max="4872" width="11.28515625" style="27" customWidth="1"/>
    <col min="4873" max="4873" width="9.28515625" style="27" customWidth="1"/>
    <col min="4874" max="4874" width="10.7109375" style="27" customWidth="1"/>
    <col min="4875" max="4875" width="2.85546875" style="27" customWidth="1"/>
    <col min="4876" max="4876" width="8" style="27" customWidth="1"/>
    <col min="4877" max="4877" width="27.140625" style="27" customWidth="1"/>
    <col min="4878" max="4878" width="10.42578125" style="27" customWidth="1"/>
    <col min="4879" max="4880" width="11.42578125" style="27"/>
    <col min="4881" max="4881" width="24.7109375" style="27" customWidth="1"/>
    <col min="4882" max="4882" width="11.28515625" style="27" customWidth="1"/>
    <col min="4883" max="4885" width="11.42578125" style="27"/>
    <col min="4886" max="4886" width="9.5703125" style="27" customWidth="1"/>
    <col min="4887" max="5121" width="11.42578125" style="27"/>
    <col min="5122" max="5122" width="10" style="27" customWidth="1"/>
    <col min="5123" max="5123" width="16.42578125" style="27" customWidth="1"/>
    <col min="5124" max="5124" width="11.7109375" style="27" customWidth="1"/>
    <col min="5125" max="5125" width="10" style="27" customWidth="1"/>
    <col min="5126" max="5126" width="10.7109375" style="27" customWidth="1"/>
    <col min="5127" max="5127" width="9.28515625" style="27" customWidth="1"/>
    <col min="5128" max="5128" width="11.28515625" style="27" customWidth="1"/>
    <col min="5129" max="5129" width="9.28515625" style="27" customWidth="1"/>
    <col min="5130" max="5130" width="10.7109375" style="27" customWidth="1"/>
    <col min="5131" max="5131" width="2.85546875" style="27" customWidth="1"/>
    <col min="5132" max="5132" width="8" style="27" customWidth="1"/>
    <col min="5133" max="5133" width="27.140625" style="27" customWidth="1"/>
    <col min="5134" max="5134" width="10.42578125" style="27" customWidth="1"/>
    <col min="5135" max="5136" width="11.42578125" style="27"/>
    <col min="5137" max="5137" width="24.7109375" style="27" customWidth="1"/>
    <col min="5138" max="5138" width="11.28515625" style="27" customWidth="1"/>
    <col min="5139" max="5141" width="11.42578125" style="27"/>
    <col min="5142" max="5142" width="9.5703125" style="27" customWidth="1"/>
    <col min="5143" max="5377" width="11.42578125" style="27"/>
    <col min="5378" max="5378" width="10" style="27" customWidth="1"/>
    <col min="5379" max="5379" width="16.42578125" style="27" customWidth="1"/>
    <col min="5380" max="5380" width="11.7109375" style="27" customWidth="1"/>
    <col min="5381" max="5381" width="10" style="27" customWidth="1"/>
    <col min="5382" max="5382" width="10.7109375" style="27" customWidth="1"/>
    <col min="5383" max="5383" width="9.28515625" style="27" customWidth="1"/>
    <col min="5384" max="5384" width="11.28515625" style="27" customWidth="1"/>
    <col min="5385" max="5385" width="9.28515625" style="27" customWidth="1"/>
    <col min="5386" max="5386" width="10.7109375" style="27" customWidth="1"/>
    <col min="5387" max="5387" width="2.85546875" style="27" customWidth="1"/>
    <col min="5388" max="5388" width="8" style="27" customWidth="1"/>
    <col min="5389" max="5389" width="27.140625" style="27" customWidth="1"/>
    <col min="5390" max="5390" width="10.42578125" style="27" customWidth="1"/>
    <col min="5391" max="5392" width="11.42578125" style="27"/>
    <col min="5393" max="5393" width="24.7109375" style="27" customWidth="1"/>
    <col min="5394" max="5394" width="11.28515625" style="27" customWidth="1"/>
    <col min="5395" max="5397" width="11.42578125" style="27"/>
    <col min="5398" max="5398" width="9.5703125" style="27" customWidth="1"/>
    <col min="5399" max="5633" width="11.42578125" style="27"/>
    <col min="5634" max="5634" width="10" style="27" customWidth="1"/>
    <col min="5635" max="5635" width="16.42578125" style="27" customWidth="1"/>
    <col min="5636" max="5636" width="11.7109375" style="27" customWidth="1"/>
    <col min="5637" max="5637" width="10" style="27" customWidth="1"/>
    <col min="5638" max="5638" width="10.7109375" style="27" customWidth="1"/>
    <col min="5639" max="5639" width="9.28515625" style="27" customWidth="1"/>
    <col min="5640" max="5640" width="11.28515625" style="27" customWidth="1"/>
    <col min="5641" max="5641" width="9.28515625" style="27" customWidth="1"/>
    <col min="5642" max="5642" width="10.7109375" style="27" customWidth="1"/>
    <col min="5643" max="5643" width="2.85546875" style="27" customWidth="1"/>
    <col min="5644" max="5644" width="8" style="27" customWidth="1"/>
    <col min="5645" max="5645" width="27.140625" style="27" customWidth="1"/>
    <col min="5646" max="5646" width="10.42578125" style="27" customWidth="1"/>
    <col min="5647" max="5648" width="11.42578125" style="27"/>
    <col min="5649" max="5649" width="24.7109375" style="27" customWidth="1"/>
    <col min="5650" max="5650" width="11.28515625" style="27" customWidth="1"/>
    <col min="5651" max="5653" width="11.42578125" style="27"/>
    <col min="5654" max="5654" width="9.5703125" style="27" customWidth="1"/>
    <col min="5655" max="5889" width="11.42578125" style="27"/>
    <col min="5890" max="5890" width="10" style="27" customWidth="1"/>
    <col min="5891" max="5891" width="16.42578125" style="27" customWidth="1"/>
    <col min="5892" max="5892" width="11.7109375" style="27" customWidth="1"/>
    <col min="5893" max="5893" width="10" style="27" customWidth="1"/>
    <col min="5894" max="5894" width="10.7109375" style="27" customWidth="1"/>
    <col min="5895" max="5895" width="9.28515625" style="27" customWidth="1"/>
    <col min="5896" max="5896" width="11.28515625" style="27" customWidth="1"/>
    <col min="5897" max="5897" width="9.28515625" style="27" customWidth="1"/>
    <col min="5898" max="5898" width="10.7109375" style="27" customWidth="1"/>
    <col min="5899" max="5899" width="2.85546875" style="27" customWidth="1"/>
    <col min="5900" max="5900" width="8" style="27" customWidth="1"/>
    <col min="5901" max="5901" width="27.140625" style="27" customWidth="1"/>
    <col min="5902" max="5902" width="10.42578125" style="27" customWidth="1"/>
    <col min="5903" max="5904" width="11.42578125" style="27"/>
    <col min="5905" max="5905" width="24.7109375" style="27" customWidth="1"/>
    <col min="5906" max="5906" width="11.28515625" style="27" customWidth="1"/>
    <col min="5907" max="5909" width="11.42578125" style="27"/>
    <col min="5910" max="5910" width="9.5703125" style="27" customWidth="1"/>
    <col min="5911" max="6145" width="11.42578125" style="27"/>
    <col min="6146" max="6146" width="10" style="27" customWidth="1"/>
    <col min="6147" max="6147" width="16.42578125" style="27" customWidth="1"/>
    <col min="6148" max="6148" width="11.7109375" style="27" customWidth="1"/>
    <col min="6149" max="6149" width="10" style="27" customWidth="1"/>
    <col min="6150" max="6150" width="10.7109375" style="27" customWidth="1"/>
    <col min="6151" max="6151" width="9.28515625" style="27" customWidth="1"/>
    <col min="6152" max="6152" width="11.28515625" style="27" customWidth="1"/>
    <col min="6153" max="6153" width="9.28515625" style="27" customWidth="1"/>
    <col min="6154" max="6154" width="10.7109375" style="27" customWidth="1"/>
    <col min="6155" max="6155" width="2.85546875" style="27" customWidth="1"/>
    <col min="6156" max="6156" width="8" style="27" customWidth="1"/>
    <col min="6157" max="6157" width="27.140625" style="27" customWidth="1"/>
    <col min="6158" max="6158" width="10.42578125" style="27" customWidth="1"/>
    <col min="6159" max="6160" width="11.42578125" style="27"/>
    <col min="6161" max="6161" width="24.7109375" style="27" customWidth="1"/>
    <col min="6162" max="6162" width="11.28515625" style="27" customWidth="1"/>
    <col min="6163" max="6165" width="11.42578125" style="27"/>
    <col min="6166" max="6166" width="9.5703125" style="27" customWidth="1"/>
    <col min="6167" max="6401" width="11.42578125" style="27"/>
    <col min="6402" max="6402" width="10" style="27" customWidth="1"/>
    <col min="6403" max="6403" width="16.42578125" style="27" customWidth="1"/>
    <col min="6404" max="6404" width="11.7109375" style="27" customWidth="1"/>
    <col min="6405" max="6405" width="10" style="27" customWidth="1"/>
    <col min="6406" max="6406" width="10.7109375" style="27" customWidth="1"/>
    <col min="6407" max="6407" width="9.28515625" style="27" customWidth="1"/>
    <col min="6408" max="6408" width="11.28515625" style="27" customWidth="1"/>
    <col min="6409" max="6409" width="9.28515625" style="27" customWidth="1"/>
    <col min="6410" max="6410" width="10.7109375" style="27" customWidth="1"/>
    <col min="6411" max="6411" width="2.85546875" style="27" customWidth="1"/>
    <col min="6412" max="6412" width="8" style="27" customWidth="1"/>
    <col min="6413" max="6413" width="27.140625" style="27" customWidth="1"/>
    <col min="6414" max="6414" width="10.42578125" style="27" customWidth="1"/>
    <col min="6415" max="6416" width="11.42578125" style="27"/>
    <col min="6417" max="6417" width="24.7109375" style="27" customWidth="1"/>
    <col min="6418" max="6418" width="11.28515625" style="27" customWidth="1"/>
    <col min="6419" max="6421" width="11.42578125" style="27"/>
    <col min="6422" max="6422" width="9.5703125" style="27" customWidth="1"/>
    <col min="6423" max="6657" width="11.42578125" style="27"/>
    <col min="6658" max="6658" width="10" style="27" customWidth="1"/>
    <col min="6659" max="6659" width="16.42578125" style="27" customWidth="1"/>
    <col min="6660" max="6660" width="11.7109375" style="27" customWidth="1"/>
    <col min="6661" max="6661" width="10" style="27" customWidth="1"/>
    <col min="6662" max="6662" width="10.7109375" style="27" customWidth="1"/>
    <col min="6663" max="6663" width="9.28515625" style="27" customWidth="1"/>
    <col min="6664" max="6664" width="11.28515625" style="27" customWidth="1"/>
    <col min="6665" max="6665" width="9.28515625" style="27" customWidth="1"/>
    <col min="6666" max="6666" width="10.7109375" style="27" customWidth="1"/>
    <col min="6667" max="6667" width="2.85546875" style="27" customWidth="1"/>
    <col min="6668" max="6668" width="8" style="27" customWidth="1"/>
    <col min="6669" max="6669" width="27.140625" style="27" customWidth="1"/>
    <col min="6670" max="6670" width="10.42578125" style="27" customWidth="1"/>
    <col min="6671" max="6672" width="11.42578125" style="27"/>
    <col min="6673" max="6673" width="24.7109375" style="27" customWidth="1"/>
    <col min="6674" max="6674" width="11.28515625" style="27" customWidth="1"/>
    <col min="6675" max="6677" width="11.42578125" style="27"/>
    <col min="6678" max="6678" width="9.5703125" style="27" customWidth="1"/>
    <col min="6679" max="6913" width="11.42578125" style="27"/>
    <col min="6914" max="6914" width="10" style="27" customWidth="1"/>
    <col min="6915" max="6915" width="16.42578125" style="27" customWidth="1"/>
    <col min="6916" max="6916" width="11.7109375" style="27" customWidth="1"/>
    <col min="6917" max="6917" width="10" style="27" customWidth="1"/>
    <col min="6918" max="6918" width="10.7109375" style="27" customWidth="1"/>
    <col min="6919" max="6919" width="9.28515625" style="27" customWidth="1"/>
    <col min="6920" max="6920" width="11.28515625" style="27" customWidth="1"/>
    <col min="6921" max="6921" width="9.28515625" style="27" customWidth="1"/>
    <col min="6922" max="6922" width="10.7109375" style="27" customWidth="1"/>
    <col min="6923" max="6923" width="2.85546875" style="27" customWidth="1"/>
    <col min="6924" max="6924" width="8" style="27" customWidth="1"/>
    <col min="6925" max="6925" width="27.140625" style="27" customWidth="1"/>
    <col min="6926" max="6926" width="10.42578125" style="27" customWidth="1"/>
    <col min="6927" max="6928" width="11.42578125" style="27"/>
    <col min="6929" max="6929" width="24.7109375" style="27" customWidth="1"/>
    <col min="6930" max="6930" width="11.28515625" style="27" customWidth="1"/>
    <col min="6931" max="6933" width="11.42578125" style="27"/>
    <col min="6934" max="6934" width="9.5703125" style="27" customWidth="1"/>
    <col min="6935" max="7169" width="11.42578125" style="27"/>
    <col min="7170" max="7170" width="10" style="27" customWidth="1"/>
    <col min="7171" max="7171" width="16.42578125" style="27" customWidth="1"/>
    <col min="7172" max="7172" width="11.7109375" style="27" customWidth="1"/>
    <col min="7173" max="7173" width="10" style="27" customWidth="1"/>
    <col min="7174" max="7174" width="10.7109375" style="27" customWidth="1"/>
    <col min="7175" max="7175" width="9.28515625" style="27" customWidth="1"/>
    <col min="7176" max="7176" width="11.28515625" style="27" customWidth="1"/>
    <col min="7177" max="7177" width="9.28515625" style="27" customWidth="1"/>
    <col min="7178" max="7178" width="10.7109375" style="27" customWidth="1"/>
    <col min="7179" max="7179" width="2.85546875" style="27" customWidth="1"/>
    <col min="7180" max="7180" width="8" style="27" customWidth="1"/>
    <col min="7181" max="7181" width="27.140625" style="27" customWidth="1"/>
    <col min="7182" max="7182" width="10.42578125" style="27" customWidth="1"/>
    <col min="7183" max="7184" width="11.42578125" style="27"/>
    <col min="7185" max="7185" width="24.7109375" style="27" customWidth="1"/>
    <col min="7186" max="7186" width="11.28515625" style="27" customWidth="1"/>
    <col min="7187" max="7189" width="11.42578125" style="27"/>
    <col min="7190" max="7190" width="9.5703125" style="27" customWidth="1"/>
    <col min="7191" max="7425" width="11.42578125" style="27"/>
    <col min="7426" max="7426" width="10" style="27" customWidth="1"/>
    <col min="7427" max="7427" width="16.42578125" style="27" customWidth="1"/>
    <col min="7428" max="7428" width="11.7109375" style="27" customWidth="1"/>
    <col min="7429" max="7429" width="10" style="27" customWidth="1"/>
    <col min="7430" max="7430" width="10.7109375" style="27" customWidth="1"/>
    <col min="7431" max="7431" width="9.28515625" style="27" customWidth="1"/>
    <col min="7432" max="7432" width="11.28515625" style="27" customWidth="1"/>
    <col min="7433" max="7433" width="9.28515625" style="27" customWidth="1"/>
    <col min="7434" max="7434" width="10.7109375" style="27" customWidth="1"/>
    <col min="7435" max="7435" width="2.85546875" style="27" customWidth="1"/>
    <col min="7436" max="7436" width="8" style="27" customWidth="1"/>
    <col min="7437" max="7437" width="27.140625" style="27" customWidth="1"/>
    <col min="7438" max="7438" width="10.42578125" style="27" customWidth="1"/>
    <col min="7439" max="7440" width="11.42578125" style="27"/>
    <col min="7441" max="7441" width="24.7109375" style="27" customWidth="1"/>
    <col min="7442" max="7442" width="11.28515625" style="27" customWidth="1"/>
    <col min="7443" max="7445" width="11.42578125" style="27"/>
    <col min="7446" max="7446" width="9.5703125" style="27" customWidth="1"/>
    <col min="7447" max="7681" width="11.42578125" style="27"/>
    <col min="7682" max="7682" width="10" style="27" customWidth="1"/>
    <col min="7683" max="7683" width="16.42578125" style="27" customWidth="1"/>
    <col min="7684" max="7684" width="11.7109375" style="27" customWidth="1"/>
    <col min="7685" max="7685" width="10" style="27" customWidth="1"/>
    <col min="7686" max="7686" width="10.7109375" style="27" customWidth="1"/>
    <col min="7687" max="7687" width="9.28515625" style="27" customWidth="1"/>
    <col min="7688" max="7688" width="11.28515625" style="27" customWidth="1"/>
    <col min="7689" max="7689" width="9.28515625" style="27" customWidth="1"/>
    <col min="7690" max="7690" width="10.7109375" style="27" customWidth="1"/>
    <col min="7691" max="7691" width="2.85546875" style="27" customWidth="1"/>
    <col min="7692" max="7692" width="8" style="27" customWidth="1"/>
    <col min="7693" max="7693" width="27.140625" style="27" customWidth="1"/>
    <col min="7694" max="7694" width="10.42578125" style="27" customWidth="1"/>
    <col min="7695" max="7696" width="11.42578125" style="27"/>
    <col min="7697" max="7697" width="24.7109375" style="27" customWidth="1"/>
    <col min="7698" max="7698" width="11.28515625" style="27" customWidth="1"/>
    <col min="7699" max="7701" width="11.42578125" style="27"/>
    <col min="7702" max="7702" width="9.5703125" style="27" customWidth="1"/>
    <col min="7703" max="7937" width="11.42578125" style="27"/>
    <col min="7938" max="7938" width="10" style="27" customWidth="1"/>
    <col min="7939" max="7939" width="16.42578125" style="27" customWidth="1"/>
    <col min="7940" max="7940" width="11.7109375" style="27" customWidth="1"/>
    <col min="7941" max="7941" width="10" style="27" customWidth="1"/>
    <col min="7942" max="7942" width="10.7109375" style="27" customWidth="1"/>
    <col min="7943" max="7943" width="9.28515625" style="27" customWidth="1"/>
    <col min="7944" max="7944" width="11.28515625" style="27" customWidth="1"/>
    <col min="7945" max="7945" width="9.28515625" style="27" customWidth="1"/>
    <col min="7946" max="7946" width="10.7109375" style="27" customWidth="1"/>
    <col min="7947" max="7947" width="2.85546875" style="27" customWidth="1"/>
    <col min="7948" max="7948" width="8" style="27" customWidth="1"/>
    <col min="7949" max="7949" width="27.140625" style="27" customWidth="1"/>
    <col min="7950" max="7950" width="10.42578125" style="27" customWidth="1"/>
    <col min="7951" max="7952" width="11.42578125" style="27"/>
    <col min="7953" max="7953" width="24.7109375" style="27" customWidth="1"/>
    <col min="7954" max="7954" width="11.28515625" style="27" customWidth="1"/>
    <col min="7955" max="7957" width="11.42578125" style="27"/>
    <col min="7958" max="7958" width="9.5703125" style="27" customWidth="1"/>
    <col min="7959" max="8193" width="11.42578125" style="27"/>
    <col min="8194" max="8194" width="10" style="27" customWidth="1"/>
    <col min="8195" max="8195" width="16.42578125" style="27" customWidth="1"/>
    <col min="8196" max="8196" width="11.7109375" style="27" customWidth="1"/>
    <col min="8197" max="8197" width="10" style="27" customWidth="1"/>
    <col min="8198" max="8198" width="10.7109375" style="27" customWidth="1"/>
    <col min="8199" max="8199" width="9.28515625" style="27" customWidth="1"/>
    <col min="8200" max="8200" width="11.28515625" style="27" customWidth="1"/>
    <col min="8201" max="8201" width="9.28515625" style="27" customWidth="1"/>
    <col min="8202" max="8202" width="10.7109375" style="27" customWidth="1"/>
    <col min="8203" max="8203" width="2.85546875" style="27" customWidth="1"/>
    <col min="8204" max="8204" width="8" style="27" customWidth="1"/>
    <col min="8205" max="8205" width="27.140625" style="27" customWidth="1"/>
    <col min="8206" max="8206" width="10.42578125" style="27" customWidth="1"/>
    <col min="8207" max="8208" width="11.42578125" style="27"/>
    <col min="8209" max="8209" width="24.7109375" style="27" customWidth="1"/>
    <col min="8210" max="8210" width="11.28515625" style="27" customWidth="1"/>
    <col min="8211" max="8213" width="11.42578125" style="27"/>
    <col min="8214" max="8214" width="9.5703125" style="27" customWidth="1"/>
    <col min="8215" max="8449" width="11.42578125" style="27"/>
    <col min="8450" max="8450" width="10" style="27" customWidth="1"/>
    <col min="8451" max="8451" width="16.42578125" style="27" customWidth="1"/>
    <col min="8452" max="8452" width="11.7109375" style="27" customWidth="1"/>
    <col min="8453" max="8453" width="10" style="27" customWidth="1"/>
    <col min="8454" max="8454" width="10.7109375" style="27" customWidth="1"/>
    <col min="8455" max="8455" width="9.28515625" style="27" customWidth="1"/>
    <col min="8456" max="8456" width="11.28515625" style="27" customWidth="1"/>
    <col min="8457" max="8457" width="9.28515625" style="27" customWidth="1"/>
    <col min="8458" max="8458" width="10.7109375" style="27" customWidth="1"/>
    <col min="8459" max="8459" width="2.85546875" style="27" customWidth="1"/>
    <col min="8460" max="8460" width="8" style="27" customWidth="1"/>
    <col min="8461" max="8461" width="27.140625" style="27" customWidth="1"/>
    <col min="8462" max="8462" width="10.42578125" style="27" customWidth="1"/>
    <col min="8463" max="8464" width="11.42578125" style="27"/>
    <col min="8465" max="8465" width="24.7109375" style="27" customWidth="1"/>
    <col min="8466" max="8466" width="11.28515625" style="27" customWidth="1"/>
    <col min="8467" max="8469" width="11.42578125" style="27"/>
    <col min="8470" max="8470" width="9.5703125" style="27" customWidth="1"/>
    <col min="8471" max="8705" width="11.42578125" style="27"/>
    <col min="8706" max="8706" width="10" style="27" customWidth="1"/>
    <col min="8707" max="8707" width="16.42578125" style="27" customWidth="1"/>
    <col min="8708" max="8708" width="11.7109375" style="27" customWidth="1"/>
    <col min="8709" max="8709" width="10" style="27" customWidth="1"/>
    <col min="8710" max="8710" width="10.7109375" style="27" customWidth="1"/>
    <col min="8711" max="8711" width="9.28515625" style="27" customWidth="1"/>
    <col min="8712" max="8712" width="11.28515625" style="27" customWidth="1"/>
    <col min="8713" max="8713" width="9.28515625" style="27" customWidth="1"/>
    <col min="8714" max="8714" width="10.7109375" style="27" customWidth="1"/>
    <col min="8715" max="8715" width="2.85546875" style="27" customWidth="1"/>
    <col min="8716" max="8716" width="8" style="27" customWidth="1"/>
    <col min="8717" max="8717" width="27.140625" style="27" customWidth="1"/>
    <col min="8718" max="8718" width="10.42578125" style="27" customWidth="1"/>
    <col min="8719" max="8720" width="11.42578125" style="27"/>
    <col min="8721" max="8721" width="24.7109375" style="27" customWidth="1"/>
    <col min="8722" max="8722" width="11.28515625" style="27" customWidth="1"/>
    <col min="8723" max="8725" width="11.42578125" style="27"/>
    <col min="8726" max="8726" width="9.5703125" style="27" customWidth="1"/>
    <col min="8727" max="8961" width="11.42578125" style="27"/>
    <col min="8962" max="8962" width="10" style="27" customWidth="1"/>
    <col min="8963" max="8963" width="16.42578125" style="27" customWidth="1"/>
    <col min="8964" max="8964" width="11.7109375" style="27" customWidth="1"/>
    <col min="8965" max="8965" width="10" style="27" customWidth="1"/>
    <col min="8966" max="8966" width="10.7109375" style="27" customWidth="1"/>
    <col min="8967" max="8967" width="9.28515625" style="27" customWidth="1"/>
    <col min="8968" max="8968" width="11.28515625" style="27" customWidth="1"/>
    <col min="8969" max="8969" width="9.28515625" style="27" customWidth="1"/>
    <col min="8970" max="8970" width="10.7109375" style="27" customWidth="1"/>
    <col min="8971" max="8971" width="2.85546875" style="27" customWidth="1"/>
    <col min="8972" max="8972" width="8" style="27" customWidth="1"/>
    <col min="8973" max="8973" width="27.140625" style="27" customWidth="1"/>
    <col min="8974" max="8974" width="10.42578125" style="27" customWidth="1"/>
    <col min="8975" max="8976" width="11.42578125" style="27"/>
    <col min="8977" max="8977" width="24.7109375" style="27" customWidth="1"/>
    <col min="8978" max="8978" width="11.28515625" style="27" customWidth="1"/>
    <col min="8979" max="8981" width="11.42578125" style="27"/>
    <col min="8982" max="8982" width="9.5703125" style="27" customWidth="1"/>
    <col min="8983" max="9217" width="11.42578125" style="27"/>
    <col min="9218" max="9218" width="10" style="27" customWidth="1"/>
    <col min="9219" max="9219" width="16.42578125" style="27" customWidth="1"/>
    <col min="9220" max="9220" width="11.7109375" style="27" customWidth="1"/>
    <col min="9221" max="9221" width="10" style="27" customWidth="1"/>
    <col min="9222" max="9222" width="10.7109375" style="27" customWidth="1"/>
    <col min="9223" max="9223" width="9.28515625" style="27" customWidth="1"/>
    <col min="9224" max="9224" width="11.28515625" style="27" customWidth="1"/>
    <col min="9225" max="9225" width="9.28515625" style="27" customWidth="1"/>
    <col min="9226" max="9226" width="10.7109375" style="27" customWidth="1"/>
    <col min="9227" max="9227" width="2.85546875" style="27" customWidth="1"/>
    <col min="9228" max="9228" width="8" style="27" customWidth="1"/>
    <col min="9229" max="9229" width="27.140625" style="27" customWidth="1"/>
    <col min="9230" max="9230" width="10.42578125" style="27" customWidth="1"/>
    <col min="9231" max="9232" width="11.42578125" style="27"/>
    <col min="9233" max="9233" width="24.7109375" style="27" customWidth="1"/>
    <col min="9234" max="9234" width="11.28515625" style="27" customWidth="1"/>
    <col min="9235" max="9237" width="11.42578125" style="27"/>
    <col min="9238" max="9238" width="9.5703125" style="27" customWidth="1"/>
    <col min="9239" max="9473" width="11.42578125" style="27"/>
    <col min="9474" max="9474" width="10" style="27" customWidth="1"/>
    <col min="9475" max="9475" width="16.42578125" style="27" customWidth="1"/>
    <col min="9476" max="9476" width="11.7109375" style="27" customWidth="1"/>
    <col min="9477" max="9477" width="10" style="27" customWidth="1"/>
    <col min="9478" max="9478" width="10.7109375" style="27" customWidth="1"/>
    <col min="9479" max="9479" width="9.28515625" style="27" customWidth="1"/>
    <col min="9480" max="9480" width="11.28515625" style="27" customWidth="1"/>
    <col min="9481" max="9481" width="9.28515625" style="27" customWidth="1"/>
    <col min="9482" max="9482" width="10.7109375" style="27" customWidth="1"/>
    <col min="9483" max="9483" width="2.85546875" style="27" customWidth="1"/>
    <col min="9484" max="9484" width="8" style="27" customWidth="1"/>
    <col min="9485" max="9485" width="27.140625" style="27" customWidth="1"/>
    <col min="9486" max="9486" width="10.42578125" style="27" customWidth="1"/>
    <col min="9487" max="9488" width="11.42578125" style="27"/>
    <col min="9489" max="9489" width="24.7109375" style="27" customWidth="1"/>
    <col min="9490" max="9490" width="11.28515625" style="27" customWidth="1"/>
    <col min="9491" max="9493" width="11.42578125" style="27"/>
    <col min="9494" max="9494" width="9.5703125" style="27" customWidth="1"/>
    <col min="9495" max="9729" width="11.42578125" style="27"/>
    <col min="9730" max="9730" width="10" style="27" customWidth="1"/>
    <col min="9731" max="9731" width="16.42578125" style="27" customWidth="1"/>
    <col min="9732" max="9732" width="11.7109375" style="27" customWidth="1"/>
    <col min="9733" max="9733" width="10" style="27" customWidth="1"/>
    <col min="9734" max="9734" width="10.7109375" style="27" customWidth="1"/>
    <col min="9735" max="9735" width="9.28515625" style="27" customWidth="1"/>
    <col min="9736" max="9736" width="11.28515625" style="27" customWidth="1"/>
    <col min="9737" max="9737" width="9.28515625" style="27" customWidth="1"/>
    <col min="9738" max="9738" width="10.7109375" style="27" customWidth="1"/>
    <col min="9739" max="9739" width="2.85546875" style="27" customWidth="1"/>
    <col min="9740" max="9740" width="8" style="27" customWidth="1"/>
    <col min="9741" max="9741" width="27.140625" style="27" customWidth="1"/>
    <col min="9742" max="9742" width="10.42578125" style="27" customWidth="1"/>
    <col min="9743" max="9744" width="11.42578125" style="27"/>
    <col min="9745" max="9745" width="24.7109375" style="27" customWidth="1"/>
    <col min="9746" max="9746" width="11.28515625" style="27" customWidth="1"/>
    <col min="9747" max="9749" width="11.42578125" style="27"/>
    <col min="9750" max="9750" width="9.5703125" style="27" customWidth="1"/>
    <col min="9751" max="9985" width="11.42578125" style="27"/>
    <col min="9986" max="9986" width="10" style="27" customWidth="1"/>
    <col min="9987" max="9987" width="16.42578125" style="27" customWidth="1"/>
    <col min="9988" max="9988" width="11.7109375" style="27" customWidth="1"/>
    <col min="9989" max="9989" width="10" style="27" customWidth="1"/>
    <col min="9990" max="9990" width="10.7109375" style="27" customWidth="1"/>
    <col min="9991" max="9991" width="9.28515625" style="27" customWidth="1"/>
    <col min="9992" max="9992" width="11.28515625" style="27" customWidth="1"/>
    <col min="9993" max="9993" width="9.28515625" style="27" customWidth="1"/>
    <col min="9994" max="9994" width="10.7109375" style="27" customWidth="1"/>
    <col min="9995" max="9995" width="2.85546875" style="27" customWidth="1"/>
    <col min="9996" max="9996" width="8" style="27" customWidth="1"/>
    <col min="9997" max="9997" width="27.140625" style="27" customWidth="1"/>
    <col min="9998" max="9998" width="10.42578125" style="27" customWidth="1"/>
    <col min="9999" max="10000" width="11.42578125" style="27"/>
    <col min="10001" max="10001" width="24.7109375" style="27" customWidth="1"/>
    <col min="10002" max="10002" width="11.28515625" style="27" customWidth="1"/>
    <col min="10003" max="10005" width="11.42578125" style="27"/>
    <col min="10006" max="10006" width="9.5703125" style="27" customWidth="1"/>
    <col min="10007" max="10241" width="11.42578125" style="27"/>
    <col min="10242" max="10242" width="10" style="27" customWidth="1"/>
    <col min="10243" max="10243" width="16.42578125" style="27" customWidth="1"/>
    <col min="10244" max="10244" width="11.7109375" style="27" customWidth="1"/>
    <col min="10245" max="10245" width="10" style="27" customWidth="1"/>
    <col min="10246" max="10246" width="10.7109375" style="27" customWidth="1"/>
    <col min="10247" max="10247" width="9.28515625" style="27" customWidth="1"/>
    <col min="10248" max="10248" width="11.28515625" style="27" customWidth="1"/>
    <col min="10249" max="10249" width="9.28515625" style="27" customWidth="1"/>
    <col min="10250" max="10250" width="10.7109375" style="27" customWidth="1"/>
    <col min="10251" max="10251" width="2.85546875" style="27" customWidth="1"/>
    <col min="10252" max="10252" width="8" style="27" customWidth="1"/>
    <col min="10253" max="10253" width="27.140625" style="27" customWidth="1"/>
    <col min="10254" max="10254" width="10.42578125" style="27" customWidth="1"/>
    <col min="10255" max="10256" width="11.42578125" style="27"/>
    <col min="10257" max="10257" width="24.7109375" style="27" customWidth="1"/>
    <col min="10258" max="10258" width="11.28515625" style="27" customWidth="1"/>
    <col min="10259" max="10261" width="11.42578125" style="27"/>
    <col min="10262" max="10262" width="9.5703125" style="27" customWidth="1"/>
    <col min="10263" max="10497" width="11.42578125" style="27"/>
    <col min="10498" max="10498" width="10" style="27" customWidth="1"/>
    <col min="10499" max="10499" width="16.42578125" style="27" customWidth="1"/>
    <col min="10500" max="10500" width="11.7109375" style="27" customWidth="1"/>
    <col min="10501" max="10501" width="10" style="27" customWidth="1"/>
    <col min="10502" max="10502" width="10.7109375" style="27" customWidth="1"/>
    <col min="10503" max="10503" width="9.28515625" style="27" customWidth="1"/>
    <col min="10504" max="10504" width="11.28515625" style="27" customWidth="1"/>
    <col min="10505" max="10505" width="9.28515625" style="27" customWidth="1"/>
    <col min="10506" max="10506" width="10.7109375" style="27" customWidth="1"/>
    <col min="10507" max="10507" width="2.85546875" style="27" customWidth="1"/>
    <col min="10508" max="10508" width="8" style="27" customWidth="1"/>
    <col min="10509" max="10509" width="27.140625" style="27" customWidth="1"/>
    <col min="10510" max="10510" width="10.42578125" style="27" customWidth="1"/>
    <col min="10511" max="10512" width="11.42578125" style="27"/>
    <col min="10513" max="10513" width="24.7109375" style="27" customWidth="1"/>
    <col min="10514" max="10514" width="11.28515625" style="27" customWidth="1"/>
    <col min="10515" max="10517" width="11.42578125" style="27"/>
    <col min="10518" max="10518" width="9.5703125" style="27" customWidth="1"/>
    <col min="10519" max="10753" width="11.42578125" style="27"/>
    <col min="10754" max="10754" width="10" style="27" customWidth="1"/>
    <col min="10755" max="10755" width="16.42578125" style="27" customWidth="1"/>
    <col min="10756" max="10756" width="11.7109375" style="27" customWidth="1"/>
    <col min="10757" max="10757" width="10" style="27" customWidth="1"/>
    <col min="10758" max="10758" width="10.7109375" style="27" customWidth="1"/>
    <col min="10759" max="10759" width="9.28515625" style="27" customWidth="1"/>
    <col min="10760" max="10760" width="11.28515625" style="27" customWidth="1"/>
    <col min="10761" max="10761" width="9.28515625" style="27" customWidth="1"/>
    <col min="10762" max="10762" width="10.7109375" style="27" customWidth="1"/>
    <col min="10763" max="10763" width="2.85546875" style="27" customWidth="1"/>
    <col min="10764" max="10764" width="8" style="27" customWidth="1"/>
    <col min="10765" max="10765" width="27.140625" style="27" customWidth="1"/>
    <col min="10766" max="10766" width="10.42578125" style="27" customWidth="1"/>
    <col min="10767" max="10768" width="11.42578125" style="27"/>
    <col min="10769" max="10769" width="24.7109375" style="27" customWidth="1"/>
    <col min="10770" max="10770" width="11.28515625" style="27" customWidth="1"/>
    <col min="10771" max="10773" width="11.42578125" style="27"/>
    <col min="10774" max="10774" width="9.5703125" style="27" customWidth="1"/>
    <col min="10775" max="11009" width="11.42578125" style="27"/>
    <col min="11010" max="11010" width="10" style="27" customWidth="1"/>
    <col min="11011" max="11011" width="16.42578125" style="27" customWidth="1"/>
    <col min="11012" max="11012" width="11.7109375" style="27" customWidth="1"/>
    <col min="11013" max="11013" width="10" style="27" customWidth="1"/>
    <col min="11014" max="11014" width="10.7109375" style="27" customWidth="1"/>
    <col min="11015" max="11015" width="9.28515625" style="27" customWidth="1"/>
    <col min="11016" max="11016" width="11.28515625" style="27" customWidth="1"/>
    <col min="11017" max="11017" width="9.28515625" style="27" customWidth="1"/>
    <col min="11018" max="11018" width="10.7109375" style="27" customWidth="1"/>
    <col min="11019" max="11019" width="2.85546875" style="27" customWidth="1"/>
    <col min="11020" max="11020" width="8" style="27" customWidth="1"/>
    <col min="11021" max="11021" width="27.140625" style="27" customWidth="1"/>
    <col min="11022" max="11022" width="10.42578125" style="27" customWidth="1"/>
    <col min="11023" max="11024" width="11.42578125" style="27"/>
    <col min="11025" max="11025" width="24.7109375" style="27" customWidth="1"/>
    <col min="11026" max="11026" width="11.28515625" style="27" customWidth="1"/>
    <col min="11027" max="11029" width="11.42578125" style="27"/>
    <col min="11030" max="11030" width="9.5703125" style="27" customWidth="1"/>
    <col min="11031" max="11265" width="11.42578125" style="27"/>
    <col min="11266" max="11266" width="10" style="27" customWidth="1"/>
    <col min="11267" max="11267" width="16.42578125" style="27" customWidth="1"/>
    <col min="11268" max="11268" width="11.7109375" style="27" customWidth="1"/>
    <col min="11269" max="11269" width="10" style="27" customWidth="1"/>
    <col min="11270" max="11270" width="10.7109375" style="27" customWidth="1"/>
    <col min="11271" max="11271" width="9.28515625" style="27" customWidth="1"/>
    <col min="11272" max="11272" width="11.28515625" style="27" customWidth="1"/>
    <col min="11273" max="11273" width="9.28515625" style="27" customWidth="1"/>
    <col min="11274" max="11274" width="10.7109375" style="27" customWidth="1"/>
    <col min="11275" max="11275" width="2.85546875" style="27" customWidth="1"/>
    <col min="11276" max="11276" width="8" style="27" customWidth="1"/>
    <col min="11277" max="11277" width="27.140625" style="27" customWidth="1"/>
    <col min="11278" max="11278" width="10.42578125" style="27" customWidth="1"/>
    <col min="11279" max="11280" width="11.42578125" style="27"/>
    <col min="11281" max="11281" width="24.7109375" style="27" customWidth="1"/>
    <col min="11282" max="11282" width="11.28515625" style="27" customWidth="1"/>
    <col min="11283" max="11285" width="11.42578125" style="27"/>
    <col min="11286" max="11286" width="9.5703125" style="27" customWidth="1"/>
    <col min="11287" max="11521" width="11.42578125" style="27"/>
    <col min="11522" max="11522" width="10" style="27" customWidth="1"/>
    <col min="11523" max="11523" width="16.42578125" style="27" customWidth="1"/>
    <col min="11524" max="11524" width="11.7109375" style="27" customWidth="1"/>
    <col min="11525" max="11525" width="10" style="27" customWidth="1"/>
    <col min="11526" max="11526" width="10.7109375" style="27" customWidth="1"/>
    <col min="11527" max="11527" width="9.28515625" style="27" customWidth="1"/>
    <col min="11528" max="11528" width="11.28515625" style="27" customWidth="1"/>
    <col min="11529" max="11529" width="9.28515625" style="27" customWidth="1"/>
    <col min="11530" max="11530" width="10.7109375" style="27" customWidth="1"/>
    <col min="11531" max="11531" width="2.85546875" style="27" customWidth="1"/>
    <col min="11532" max="11532" width="8" style="27" customWidth="1"/>
    <col min="11533" max="11533" width="27.140625" style="27" customWidth="1"/>
    <col min="11534" max="11534" width="10.42578125" style="27" customWidth="1"/>
    <col min="11535" max="11536" width="11.42578125" style="27"/>
    <col min="11537" max="11537" width="24.7109375" style="27" customWidth="1"/>
    <col min="11538" max="11538" width="11.28515625" style="27" customWidth="1"/>
    <col min="11539" max="11541" width="11.42578125" style="27"/>
    <col min="11542" max="11542" width="9.5703125" style="27" customWidth="1"/>
    <col min="11543" max="11777" width="11.42578125" style="27"/>
    <col min="11778" max="11778" width="10" style="27" customWidth="1"/>
    <col min="11779" max="11779" width="16.42578125" style="27" customWidth="1"/>
    <col min="11780" max="11780" width="11.7109375" style="27" customWidth="1"/>
    <col min="11781" max="11781" width="10" style="27" customWidth="1"/>
    <col min="11782" max="11782" width="10.7109375" style="27" customWidth="1"/>
    <col min="11783" max="11783" width="9.28515625" style="27" customWidth="1"/>
    <col min="11784" max="11784" width="11.28515625" style="27" customWidth="1"/>
    <col min="11785" max="11785" width="9.28515625" style="27" customWidth="1"/>
    <col min="11786" max="11786" width="10.7109375" style="27" customWidth="1"/>
    <col min="11787" max="11787" width="2.85546875" style="27" customWidth="1"/>
    <col min="11788" max="11788" width="8" style="27" customWidth="1"/>
    <col min="11789" max="11789" width="27.140625" style="27" customWidth="1"/>
    <col min="11790" max="11790" width="10.42578125" style="27" customWidth="1"/>
    <col min="11791" max="11792" width="11.42578125" style="27"/>
    <col min="11793" max="11793" width="24.7109375" style="27" customWidth="1"/>
    <col min="11794" max="11794" width="11.28515625" style="27" customWidth="1"/>
    <col min="11795" max="11797" width="11.42578125" style="27"/>
    <col min="11798" max="11798" width="9.5703125" style="27" customWidth="1"/>
    <col min="11799" max="12033" width="11.42578125" style="27"/>
    <col min="12034" max="12034" width="10" style="27" customWidth="1"/>
    <col min="12035" max="12035" width="16.42578125" style="27" customWidth="1"/>
    <col min="12036" max="12036" width="11.7109375" style="27" customWidth="1"/>
    <col min="12037" max="12037" width="10" style="27" customWidth="1"/>
    <col min="12038" max="12038" width="10.7109375" style="27" customWidth="1"/>
    <col min="12039" max="12039" width="9.28515625" style="27" customWidth="1"/>
    <col min="12040" max="12040" width="11.28515625" style="27" customWidth="1"/>
    <col min="12041" max="12041" width="9.28515625" style="27" customWidth="1"/>
    <col min="12042" max="12042" width="10.7109375" style="27" customWidth="1"/>
    <col min="12043" max="12043" width="2.85546875" style="27" customWidth="1"/>
    <col min="12044" max="12044" width="8" style="27" customWidth="1"/>
    <col min="12045" max="12045" width="27.140625" style="27" customWidth="1"/>
    <col min="12046" max="12046" width="10.42578125" style="27" customWidth="1"/>
    <col min="12047" max="12048" width="11.42578125" style="27"/>
    <col min="12049" max="12049" width="24.7109375" style="27" customWidth="1"/>
    <col min="12050" max="12050" width="11.28515625" style="27" customWidth="1"/>
    <col min="12051" max="12053" width="11.42578125" style="27"/>
    <col min="12054" max="12054" width="9.5703125" style="27" customWidth="1"/>
    <col min="12055" max="12289" width="11.42578125" style="27"/>
    <col min="12290" max="12290" width="10" style="27" customWidth="1"/>
    <col min="12291" max="12291" width="16.42578125" style="27" customWidth="1"/>
    <col min="12292" max="12292" width="11.7109375" style="27" customWidth="1"/>
    <col min="12293" max="12293" width="10" style="27" customWidth="1"/>
    <col min="12294" max="12294" width="10.7109375" style="27" customWidth="1"/>
    <col min="12295" max="12295" width="9.28515625" style="27" customWidth="1"/>
    <col min="12296" max="12296" width="11.28515625" style="27" customWidth="1"/>
    <col min="12297" max="12297" width="9.28515625" style="27" customWidth="1"/>
    <col min="12298" max="12298" width="10.7109375" style="27" customWidth="1"/>
    <col min="12299" max="12299" width="2.85546875" style="27" customWidth="1"/>
    <col min="12300" max="12300" width="8" style="27" customWidth="1"/>
    <col min="12301" max="12301" width="27.140625" style="27" customWidth="1"/>
    <col min="12302" max="12302" width="10.42578125" style="27" customWidth="1"/>
    <col min="12303" max="12304" width="11.42578125" style="27"/>
    <col min="12305" max="12305" width="24.7109375" style="27" customWidth="1"/>
    <col min="12306" max="12306" width="11.28515625" style="27" customWidth="1"/>
    <col min="12307" max="12309" width="11.42578125" style="27"/>
    <col min="12310" max="12310" width="9.5703125" style="27" customWidth="1"/>
    <col min="12311" max="12545" width="11.42578125" style="27"/>
    <col min="12546" max="12546" width="10" style="27" customWidth="1"/>
    <col min="12547" max="12547" width="16.42578125" style="27" customWidth="1"/>
    <col min="12548" max="12548" width="11.7109375" style="27" customWidth="1"/>
    <col min="12549" max="12549" width="10" style="27" customWidth="1"/>
    <col min="12550" max="12550" width="10.7109375" style="27" customWidth="1"/>
    <col min="12551" max="12551" width="9.28515625" style="27" customWidth="1"/>
    <col min="12552" max="12552" width="11.28515625" style="27" customWidth="1"/>
    <col min="12553" max="12553" width="9.28515625" style="27" customWidth="1"/>
    <col min="12554" max="12554" width="10.7109375" style="27" customWidth="1"/>
    <col min="12555" max="12555" width="2.85546875" style="27" customWidth="1"/>
    <col min="12556" max="12556" width="8" style="27" customWidth="1"/>
    <col min="12557" max="12557" width="27.140625" style="27" customWidth="1"/>
    <col min="12558" max="12558" width="10.42578125" style="27" customWidth="1"/>
    <col min="12559" max="12560" width="11.42578125" style="27"/>
    <col min="12561" max="12561" width="24.7109375" style="27" customWidth="1"/>
    <col min="12562" max="12562" width="11.28515625" style="27" customWidth="1"/>
    <col min="12563" max="12565" width="11.42578125" style="27"/>
    <col min="12566" max="12566" width="9.5703125" style="27" customWidth="1"/>
    <col min="12567" max="12801" width="11.42578125" style="27"/>
    <col min="12802" max="12802" width="10" style="27" customWidth="1"/>
    <col min="12803" max="12803" width="16.42578125" style="27" customWidth="1"/>
    <col min="12804" max="12804" width="11.7109375" style="27" customWidth="1"/>
    <col min="12805" max="12805" width="10" style="27" customWidth="1"/>
    <col min="12806" max="12806" width="10.7109375" style="27" customWidth="1"/>
    <col min="12807" max="12807" width="9.28515625" style="27" customWidth="1"/>
    <col min="12808" max="12808" width="11.28515625" style="27" customWidth="1"/>
    <col min="12809" max="12809" width="9.28515625" style="27" customWidth="1"/>
    <col min="12810" max="12810" width="10.7109375" style="27" customWidth="1"/>
    <col min="12811" max="12811" width="2.85546875" style="27" customWidth="1"/>
    <col min="12812" max="12812" width="8" style="27" customWidth="1"/>
    <col min="12813" max="12813" width="27.140625" style="27" customWidth="1"/>
    <col min="12814" max="12814" width="10.42578125" style="27" customWidth="1"/>
    <col min="12815" max="12816" width="11.42578125" style="27"/>
    <col min="12817" max="12817" width="24.7109375" style="27" customWidth="1"/>
    <col min="12818" max="12818" width="11.28515625" style="27" customWidth="1"/>
    <col min="12819" max="12821" width="11.42578125" style="27"/>
    <col min="12822" max="12822" width="9.5703125" style="27" customWidth="1"/>
    <col min="12823" max="13057" width="11.42578125" style="27"/>
    <col min="13058" max="13058" width="10" style="27" customWidth="1"/>
    <col min="13059" max="13059" width="16.42578125" style="27" customWidth="1"/>
    <col min="13060" max="13060" width="11.7109375" style="27" customWidth="1"/>
    <col min="13061" max="13061" width="10" style="27" customWidth="1"/>
    <col min="13062" max="13062" width="10.7109375" style="27" customWidth="1"/>
    <col min="13063" max="13063" width="9.28515625" style="27" customWidth="1"/>
    <col min="13064" max="13064" width="11.28515625" style="27" customWidth="1"/>
    <col min="13065" max="13065" width="9.28515625" style="27" customWidth="1"/>
    <col min="13066" max="13066" width="10.7109375" style="27" customWidth="1"/>
    <col min="13067" max="13067" width="2.85546875" style="27" customWidth="1"/>
    <col min="13068" max="13068" width="8" style="27" customWidth="1"/>
    <col min="13069" max="13069" width="27.140625" style="27" customWidth="1"/>
    <col min="13070" max="13070" width="10.42578125" style="27" customWidth="1"/>
    <col min="13071" max="13072" width="11.42578125" style="27"/>
    <col min="13073" max="13073" width="24.7109375" style="27" customWidth="1"/>
    <col min="13074" max="13074" width="11.28515625" style="27" customWidth="1"/>
    <col min="13075" max="13077" width="11.42578125" style="27"/>
    <col min="13078" max="13078" width="9.5703125" style="27" customWidth="1"/>
    <col min="13079" max="13313" width="11.42578125" style="27"/>
    <col min="13314" max="13314" width="10" style="27" customWidth="1"/>
    <col min="13315" max="13315" width="16.42578125" style="27" customWidth="1"/>
    <col min="13316" max="13316" width="11.7109375" style="27" customWidth="1"/>
    <col min="13317" max="13317" width="10" style="27" customWidth="1"/>
    <col min="13318" max="13318" width="10.7109375" style="27" customWidth="1"/>
    <col min="13319" max="13319" width="9.28515625" style="27" customWidth="1"/>
    <col min="13320" max="13320" width="11.28515625" style="27" customWidth="1"/>
    <col min="13321" max="13321" width="9.28515625" style="27" customWidth="1"/>
    <col min="13322" max="13322" width="10.7109375" style="27" customWidth="1"/>
    <col min="13323" max="13323" width="2.85546875" style="27" customWidth="1"/>
    <col min="13324" max="13324" width="8" style="27" customWidth="1"/>
    <col min="13325" max="13325" width="27.140625" style="27" customWidth="1"/>
    <col min="13326" max="13326" width="10.42578125" style="27" customWidth="1"/>
    <col min="13327" max="13328" width="11.42578125" style="27"/>
    <col min="13329" max="13329" width="24.7109375" style="27" customWidth="1"/>
    <col min="13330" max="13330" width="11.28515625" style="27" customWidth="1"/>
    <col min="13331" max="13333" width="11.42578125" style="27"/>
    <col min="13334" max="13334" width="9.5703125" style="27" customWidth="1"/>
    <col min="13335" max="13569" width="11.42578125" style="27"/>
    <col min="13570" max="13570" width="10" style="27" customWidth="1"/>
    <col min="13571" max="13571" width="16.42578125" style="27" customWidth="1"/>
    <col min="13572" max="13572" width="11.7109375" style="27" customWidth="1"/>
    <col min="13573" max="13573" width="10" style="27" customWidth="1"/>
    <col min="13574" max="13574" width="10.7109375" style="27" customWidth="1"/>
    <col min="13575" max="13575" width="9.28515625" style="27" customWidth="1"/>
    <col min="13576" max="13576" width="11.28515625" style="27" customWidth="1"/>
    <col min="13577" max="13577" width="9.28515625" style="27" customWidth="1"/>
    <col min="13578" max="13578" width="10.7109375" style="27" customWidth="1"/>
    <col min="13579" max="13579" width="2.85546875" style="27" customWidth="1"/>
    <col min="13580" max="13580" width="8" style="27" customWidth="1"/>
    <col min="13581" max="13581" width="27.140625" style="27" customWidth="1"/>
    <col min="13582" max="13582" width="10.42578125" style="27" customWidth="1"/>
    <col min="13583" max="13584" width="11.42578125" style="27"/>
    <col min="13585" max="13585" width="24.7109375" style="27" customWidth="1"/>
    <col min="13586" max="13586" width="11.28515625" style="27" customWidth="1"/>
    <col min="13587" max="13589" width="11.42578125" style="27"/>
    <col min="13590" max="13590" width="9.5703125" style="27" customWidth="1"/>
    <col min="13591" max="13825" width="11.42578125" style="27"/>
    <col min="13826" max="13826" width="10" style="27" customWidth="1"/>
    <col min="13827" max="13827" width="16.42578125" style="27" customWidth="1"/>
    <col min="13828" max="13828" width="11.7109375" style="27" customWidth="1"/>
    <col min="13829" max="13829" width="10" style="27" customWidth="1"/>
    <col min="13830" max="13830" width="10.7109375" style="27" customWidth="1"/>
    <col min="13831" max="13831" width="9.28515625" style="27" customWidth="1"/>
    <col min="13832" max="13832" width="11.28515625" style="27" customWidth="1"/>
    <col min="13833" max="13833" width="9.28515625" style="27" customWidth="1"/>
    <col min="13834" max="13834" width="10.7109375" style="27" customWidth="1"/>
    <col min="13835" max="13835" width="2.85546875" style="27" customWidth="1"/>
    <col min="13836" max="13836" width="8" style="27" customWidth="1"/>
    <col min="13837" max="13837" width="27.140625" style="27" customWidth="1"/>
    <col min="13838" max="13838" width="10.42578125" style="27" customWidth="1"/>
    <col min="13839" max="13840" width="11.42578125" style="27"/>
    <col min="13841" max="13841" width="24.7109375" style="27" customWidth="1"/>
    <col min="13842" max="13842" width="11.28515625" style="27" customWidth="1"/>
    <col min="13843" max="13845" width="11.42578125" style="27"/>
    <col min="13846" max="13846" width="9.5703125" style="27" customWidth="1"/>
    <col min="13847" max="14081" width="11.42578125" style="27"/>
    <col min="14082" max="14082" width="10" style="27" customWidth="1"/>
    <col min="14083" max="14083" width="16.42578125" style="27" customWidth="1"/>
    <col min="14084" max="14084" width="11.7109375" style="27" customWidth="1"/>
    <col min="14085" max="14085" width="10" style="27" customWidth="1"/>
    <col min="14086" max="14086" width="10.7109375" style="27" customWidth="1"/>
    <col min="14087" max="14087" width="9.28515625" style="27" customWidth="1"/>
    <col min="14088" max="14088" width="11.28515625" style="27" customWidth="1"/>
    <col min="14089" max="14089" width="9.28515625" style="27" customWidth="1"/>
    <col min="14090" max="14090" width="10.7109375" style="27" customWidth="1"/>
    <col min="14091" max="14091" width="2.85546875" style="27" customWidth="1"/>
    <col min="14092" max="14092" width="8" style="27" customWidth="1"/>
    <col min="14093" max="14093" width="27.140625" style="27" customWidth="1"/>
    <col min="14094" max="14094" width="10.42578125" style="27" customWidth="1"/>
    <col min="14095" max="14096" width="11.42578125" style="27"/>
    <col min="14097" max="14097" width="24.7109375" style="27" customWidth="1"/>
    <col min="14098" max="14098" width="11.28515625" style="27" customWidth="1"/>
    <col min="14099" max="14101" width="11.42578125" style="27"/>
    <col min="14102" max="14102" width="9.5703125" style="27" customWidth="1"/>
    <col min="14103" max="14337" width="11.42578125" style="27"/>
    <col min="14338" max="14338" width="10" style="27" customWidth="1"/>
    <col min="14339" max="14339" width="16.42578125" style="27" customWidth="1"/>
    <col min="14340" max="14340" width="11.7109375" style="27" customWidth="1"/>
    <col min="14341" max="14341" width="10" style="27" customWidth="1"/>
    <col min="14342" max="14342" width="10.7109375" style="27" customWidth="1"/>
    <col min="14343" max="14343" width="9.28515625" style="27" customWidth="1"/>
    <col min="14344" max="14344" width="11.28515625" style="27" customWidth="1"/>
    <col min="14345" max="14345" width="9.28515625" style="27" customWidth="1"/>
    <col min="14346" max="14346" width="10.7109375" style="27" customWidth="1"/>
    <col min="14347" max="14347" width="2.85546875" style="27" customWidth="1"/>
    <col min="14348" max="14348" width="8" style="27" customWidth="1"/>
    <col min="14349" max="14349" width="27.140625" style="27" customWidth="1"/>
    <col min="14350" max="14350" width="10.42578125" style="27" customWidth="1"/>
    <col min="14351" max="14352" width="11.42578125" style="27"/>
    <col min="14353" max="14353" width="24.7109375" style="27" customWidth="1"/>
    <col min="14354" max="14354" width="11.28515625" style="27" customWidth="1"/>
    <col min="14355" max="14357" width="11.42578125" style="27"/>
    <col min="14358" max="14358" width="9.5703125" style="27" customWidth="1"/>
    <col min="14359" max="14593" width="11.42578125" style="27"/>
    <col min="14594" max="14594" width="10" style="27" customWidth="1"/>
    <col min="14595" max="14595" width="16.42578125" style="27" customWidth="1"/>
    <col min="14596" max="14596" width="11.7109375" style="27" customWidth="1"/>
    <col min="14597" max="14597" width="10" style="27" customWidth="1"/>
    <col min="14598" max="14598" width="10.7109375" style="27" customWidth="1"/>
    <col min="14599" max="14599" width="9.28515625" style="27" customWidth="1"/>
    <col min="14600" max="14600" width="11.28515625" style="27" customWidth="1"/>
    <col min="14601" max="14601" width="9.28515625" style="27" customWidth="1"/>
    <col min="14602" max="14602" width="10.7109375" style="27" customWidth="1"/>
    <col min="14603" max="14603" width="2.85546875" style="27" customWidth="1"/>
    <col min="14604" max="14604" width="8" style="27" customWidth="1"/>
    <col min="14605" max="14605" width="27.140625" style="27" customWidth="1"/>
    <col min="14606" max="14606" width="10.42578125" style="27" customWidth="1"/>
    <col min="14607" max="14608" width="11.42578125" style="27"/>
    <col min="14609" max="14609" width="24.7109375" style="27" customWidth="1"/>
    <col min="14610" max="14610" width="11.28515625" style="27" customWidth="1"/>
    <col min="14611" max="14613" width="11.42578125" style="27"/>
    <col min="14614" max="14614" width="9.5703125" style="27" customWidth="1"/>
    <col min="14615" max="14849" width="11.42578125" style="27"/>
    <col min="14850" max="14850" width="10" style="27" customWidth="1"/>
    <col min="14851" max="14851" width="16.42578125" style="27" customWidth="1"/>
    <col min="14852" max="14852" width="11.7109375" style="27" customWidth="1"/>
    <col min="14853" max="14853" width="10" style="27" customWidth="1"/>
    <col min="14854" max="14854" width="10.7109375" style="27" customWidth="1"/>
    <col min="14855" max="14855" width="9.28515625" style="27" customWidth="1"/>
    <col min="14856" max="14856" width="11.28515625" style="27" customWidth="1"/>
    <col min="14857" max="14857" width="9.28515625" style="27" customWidth="1"/>
    <col min="14858" max="14858" width="10.7109375" style="27" customWidth="1"/>
    <col min="14859" max="14859" width="2.85546875" style="27" customWidth="1"/>
    <col min="14860" max="14860" width="8" style="27" customWidth="1"/>
    <col min="14861" max="14861" width="27.140625" style="27" customWidth="1"/>
    <col min="14862" max="14862" width="10.42578125" style="27" customWidth="1"/>
    <col min="14863" max="14864" width="11.42578125" style="27"/>
    <col min="14865" max="14865" width="24.7109375" style="27" customWidth="1"/>
    <col min="14866" max="14866" width="11.28515625" style="27" customWidth="1"/>
    <col min="14867" max="14869" width="11.42578125" style="27"/>
    <col min="14870" max="14870" width="9.5703125" style="27" customWidth="1"/>
    <col min="14871" max="15105" width="11.42578125" style="27"/>
    <col min="15106" max="15106" width="10" style="27" customWidth="1"/>
    <col min="15107" max="15107" width="16.42578125" style="27" customWidth="1"/>
    <col min="15108" max="15108" width="11.7109375" style="27" customWidth="1"/>
    <col min="15109" max="15109" width="10" style="27" customWidth="1"/>
    <col min="15110" max="15110" width="10.7109375" style="27" customWidth="1"/>
    <col min="15111" max="15111" width="9.28515625" style="27" customWidth="1"/>
    <col min="15112" max="15112" width="11.28515625" style="27" customWidth="1"/>
    <col min="15113" max="15113" width="9.28515625" style="27" customWidth="1"/>
    <col min="15114" max="15114" width="10.7109375" style="27" customWidth="1"/>
    <col min="15115" max="15115" width="2.85546875" style="27" customWidth="1"/>
    <col min="15116" max="15116" width="8" style="27" customWidth="1"/>
    <col min="15117" max="15117" width="27.140625" style="27" customWidth="1"/>
    <col min="15118" max="15118" width="10.42578125" style="27" customWidth="1"/>
    <col min="15119" max="15120" width="11.42578125" style="27"/>
    <col min="15121" max="15121" width="24.7109375" style="27" customWidth="1"/>
    <col min="15122" max="15122" width="11.28515625" style="27" customWidth="1"/>
    <col min="15123" max="15125" width="11.42578125" style="27"/>
    <col min="15126" max="15126" width="9.5703125" style="27" customWidth="1"/>
    <col min="15127" max="15361" width="11.42578125" style="27"/>
    <col min="15362" max="15362" width="10" style="27" customWidth="1"/>
    <col min="15363" max="15363" width="16.42578125" style="27" customWidth="1"/>
    <col min="15364" max="15364" width="11.7109375" style="27" customWidth="1"/>
    <col min="15365" max="15365" width="10" style="27" customWidth="1"/>
    <col min="15366" max="15366" width="10.7109375" style="27" customWidth="1"/>
    <col min="15367" max="15367" width="9.28515625" style="27" customWidth="1"/>
    <col min="15368" max="15368" width="11.28515625" style="27" customWidth="1"/>
    <col min="15369" max="15369" width="9.28515625" style="27" customWidth="1"/>
    <col min="15370" max="15370" width="10.7109375" style="27" customWidth="1"/>
    <col min="15371" max="15371" width="2.85546875" style="27" customWidth="1"/>
    <col min="15372" max="15372" width="8" style="27" customWidth="1"/>
    <col min="15373" max="15373" width="27.140625" style="27" customWidth="1"/>
    <col min="15374" max="15374" width="10.42578125" style="27" customWidth="1"/>
    <col min="15375" max="15376" width="11.42578125" style="27"/>
    <col min="15377" max="15377" width="24.7109375" style="27" customWidth="1"/>
    <col min="15378" max="15378" width="11.28515625" style="27" customWidth="1"/>
    <col min="15379" max="15381" width="11.42578125" style="27"/>
    <col min="15382" max="15382" width="9.5703125" style="27" customWidth="1"/>
    <col min="15383" max="15617" width="11.42578125" style="27"/>
    <col min="15618" max="15618" width="10" style="27" customWidth="1"/>
    <col min="15619" max="15619" width="16.42578125" style="27" customWidth="1"/>
    <col min="15620" max="15620" width="11.7109375" style="27" customWidth="1"/>
    <col min="15621" max="15621" width="10" style="27" customWidth="1"/>
    <col min="15622" max="15622" width="10.7109375" style="27" customWidth="1"/>
    <col min="15623" max="15623" width="9.28515625" style="27" customWidth="1"/>
    <col min="15624" max="15624" width="11.28515625" style="27" customWidth="1"/>
    <col min="15625" max="15625" width="9.28515625" style="27" customWidth="1"/>
    <col min="15626" max="15626" width="10.7109375" style="27" customWidth="1"/>
    <col min="15627" max="15627" width="2.85546875" style="27" customWidth="1"/>
    <col min="15628" max="15628" width="8" style="27" customWidth="1"/>
    <col min="15629" max="15629" width="27.140625" style="27" customWidth="1"/>
    <col min="15630" max="15630" width="10.42578125" style="27" customWidth="1"/>
    <col min="15631" max="15632" width="11.42578125" style="27"/>
    <col min="15633" max="15633" width="24.7109375" style="27" customWidth="1"/>
    <col min="15634" max="15634" width="11.28515625" style="27" customWidth="1"/>
    <col min="15635" max="15637" width="11.42578125" style="27"/>
    <col min="15638" max="15638" width="9.5703125" style="27" customWidth="1"/>
    <col min="15639" max="15873" width="11.42578125" style="27"/>
    <col min="15874" max="15874" width="10" style="27" customWidth="1"/>
    <col min="15875" max="15875" width="16.42578125" style="27" customWidth="1"/>
    <col min="15876" max="15876" width="11.7109375" style="27" customWidth="1"/>
    <col min="15877" max="15877" width="10" style="27" customWidth="1"/>
    <col min="15878" max="15878" width="10.7109375" style="27" customWidth="1"/>
    <col min="15879" max="15879" width="9.28515625" style="27" customWidth="1"/>
    <col min="15880" max="15880" width="11.28515625" style="27" customWidth="1"/>
    <col min="15881" max="15881" width="9.28515625" style="27" customWidth="1"/>
    <col min="15882" max="15882" width="10.7109375" style="27" customWidth="1"/>
    <col min="15883" max="15883" width="2.85546875" style="27" customWidth="1"/>
    <col min="15884" max="15884" width="8" style="27" customWidth="1"/>
    <col min="15885" max="15885" width="27.140625" style="27" customWidth="1"/>
    <col min="15886" max="15886" width="10.42578125" style="27" customWidth="1"/>
    <col min="15887" max="15888" width="11.42578125" style="27"/>
    <col min="15889" max="15889" width="24.7109375" style="27" customWidth="1"/>
    <col min="15890" max="15890" width="11.28515625" style="27" customWidth="1"/>
    <col min="15891" max="15893" width="11.42578125" style="27"/>
    <col min="15894" max="15894" width="9.5703125" style="27" customWidth="1"/>
    <col min="15895" max="16129" width="11.42578125" style="27"/>
    <col min="16130" max="16130" width="10" style="27" customWidth="1"/>
    <col min="16131" max="16131" width="16.42578125" style="27" customWidth="1"/>
    <col min="16132" max="16132" width="11.7109375" style="27" customWidth="1"/>
    <col min="16133" max="16133" width="10" style="27" customWidth="1"/>
    <col min="16134" max="16134" width="10.7109375" style="27" customWidth="1"/>
    <col min="16135" max="16135" width="9.28515625" style="27" customWidth="1"/>
    <col min="16136" max="16136" width="11.28515625" style="27" customWidth="1"/>
    <col min="16137" max="16137" width="9.28515625" style="27" customWidth="1"/>
    <col min="16138" max="16138" width="10.7109375" style="27" customWidth="1"/>
    <col min="16139" max="16139" width="2.85546875" style="27" customWidth="1"/>
    <col min="16140" max="16140" width="8" style="27" customWidth="1"/>
    <col min="16141" max="16141" width="27.140625" style="27" customWidth="1"/>
    <col min="16142" max="16142" width="10.42578125" style="27" customWidth="1"/>
    <col min="16143" max="16144" width="11.42578125" style="27"/>
    <col min="16145" max="16145" width="24.7109375" style="27" customWidth="1"/>
    <col min="16146" max="16146" width="11.28515625" style="27" customWidth="1"/>
    <col min="16147" max="16149" width="11.42578125" style="27"/>
    <col min="16150" max="16150" width="9.5703125" style="27" customWidth="1"/>
    <col min="16151" max="16384" width="11.42578125" style="27"/>
  </cols>
  <sheetData>
    <row r="1" spans="1:25">
      <c r="A1" s="28" t="s">
        <v>745</v>
      </c>
    </row>
    <row r="2" spans="1:25" ht="15">
      <c r="A2" s="474" t="s">
        <v>746</v>
      </c>
      <c r="B2" s="54" t="s">
        <v>747</v>
      </c>
      <c r="C2" s="54"/>
      <c r="D2" s="54"/>
      <c r="E2" s="54"/>
    </row>
    <row r="3" spans="1:25">
      <c r="B3" s="838" t="s">
        <v>748</v>
      </c>
      <c r="C3" s="838"/>
      <c r="D3" s="486" t="s">
        <v>45</v>
      </c>
      <c r="E3" s="54" t="s">
        <v>749</v>
      </c>
    </row>
    <row r="4" spans="1:25">
      <c r="B4" s="839" t="s">
        <v>750</v>
      </c>
      <c r="C4" s="839"/>
      <c r="D4" s="486"/>
      <c r="E4" s="54" t="s">
        <v>751</v>
      </c>
    </row>
    <row r="6" spans="1:25" ht="15">
      <c r="A6" s="474"/>
      <c r="B6" s="30" t="s">
        <v>752</v>
      </c>
      <c r="P6" s="61"/>
      <c r="Q6" s="61"/>
      <c r="R6" s="61"/>
      <c r="S6" s="61"/>
      <c r="T6" s="61"/>
      <c r="U6" s="61"/>
      <c r="V6" s="61"/>
    </row>
    <row r="7" spans="1:25" ht="13.5" customHeight="1">
      <c r="H7" s="27">
        <f>'A.XV. RPS (Simplificado)'!C3620</f>
        <v>0</v>
      </c>
      <c r="P7" s="61"/>
      <c r="Q7" s="61"/>
      <c r="R7" s="61"/>
      <c r="S7" s="61"/>
      <c r="T7" s="61"/>
      <c r="U7" s="61"/>
      <c r="V7" s="61"/>
    </row>
    <row r="8" spans="1:25" ht="15">
      <c r="K8" s="840" t="s">
        <v>17</v>
      </c>
      <c r="L8" s="841"/>
      <c r="M8" s="841"/>
      <c r="N8" s="842"/>
      <c r="O8" s="34"/>
      <c r="P8" s="35"/>
      <c r="Q8" s="35"/>
      <c r="R8" s="35"/>
      <c r="S8" s="35"/>
      <c r="T8" s="35">
        <v>1</v>
      </c>
      <c r="U8" s="35"/>
      <c r="V8" s="35"/>
      <c r="W8" s="34"/>
      <c r="X8" s="34"/>
    </row>
    <row r="9" spans="1:25" ht="15">
      <c r="K9" s="3"/>
      <c r="L9" s="4"/>
      <c r="M9" s="475"/>
      <c r="N9" s="476"/>
      <c r="O9" s="34"/>
      <c r="P9" s="35"/>
      <c r="Q9" s="35"/>
      <c r="R9" s="35"/>
      <c r="S9" s="35"/>
      <c r="T9" s="35"/>
      <c r="U9" s="35"/>
      <c r="V9" s="35"/>
      <c r="W9" s="34"/>
      <c r="X9" s="34"/>
      <c r="Y9" s="61"/>
    </row>
    <row r="10" spans="1:25" ht="15">
      <c r="F10" s="477"/>
      <c r="G10" s="477"/>
      <c r="H10" s="477"/>
      <c r="I10" s="477"/>
      <c r="J10" s="477"/>
      <c r="K10" s="7"/>
      <c r="L10" s="8"/>
      <c r="M10" s="478" t="s">
        <v>19</v>
      </c>
      <c r="N10" s="479"/>
      <c r="O10" s="34"/>
      <c r="P10" s="35"/>
      <c r="Q10" s="62" t="s">
        <v>753</v>
      </c>
      <c r="R10" s="62" t="s">
        <v>754</v>
      </c>
      <c r="S10" s="62" t="s">
        <v>755</v>
      </c>
      <c r="T10" s="62" t="s">
        <v>756</v>
      </c>
      <c r="U10" s="35"/>
      <c r="V10" s="62"/>
      <c r="W10" s="34"/>
      <c r="X10" s="34"/>
      <c r="Y10" s="61"/>
    </row>
    <row r="11" spans="1:25" ht="15">
      <c r="K11" s="7"/>
      <c r="L11" s="12"/>
      <c r="M11" s="478" t="s">
        <v>21</v>
      </c>
      <c r="N11" s="479"/>
      <c r="O11" s="34"/>
      <c r="P11" s="35"/>
      <c r="Q11" s="63">
        <v>0.95</v>
      </c>
      <c r="R11" s="64">
        <v>0.1</v>
      </c>
      <c r="S11" s="64">
        <v>0.15</v>
      </c>
      <c r="T11" s="64">
        <v>0.2</v>
      </c>
      <c r="U11" s="35"/>
      <c r="V11" s="65"/>
      <c r="W11" s="34"/>
      <c r="X11" s="34"/>
      <c r="Y11" s="61"/>
    </row>
    <row r="12" spans="1:25" ht="15">
      <c r="K12" s="7"/>
      <c r="L12" s="14"/>
      <c r="M12" s="478" t="s">
        <v>23</v>
      </c>
      <c r="N12" s="479"/>
      <c r="O12" s="34"/>
      <c r="P12" s="35"/>
      <c r="Q12" s="63">
        <v>0.9</v>
      </c>
      <c r="R12" s="64">
        <v>3.9300000000000002E-2</v>
      </c>
      <c r="S12" s="64">
        <v>5.7099999999999998E-2</v>
      </c>
      <c r="T12" s="64">
        <v>9.3799999999999994E-2</v>
      </c>
      <c r="U12" s="35"/>
      <c r="V12" s="65"/>
      <c r="W12" s="34"/>
      <c r="X12" s="34"/>
      <c r="Y12" s="61"/>
    </row>
    <row r="13" spans="1:25" ht="15">
      <c r="K13" s="16"/>
      <c r="L13" s="17"/>
      <c r="M13" s="480"/>
      <c r="N13" s="481"/>
      <c r="O13" s="34"/>
      <c r="P13" s="35"/>
      <c r="Q13" s="63">
        <v>0.85</v>
      </c>
      <c r="R13" s="64">
        <v>3.15E-2</v>
      </c>
      <c r="S13" s="64">
        <v>4.58E-2</v>
      </c>
      <c r="T13" s="64">
        <v>7.5300000000000006E-2</v>
      </c>
      <c r="U13" s="35"/>
      <c r="V13" s="65"/>
      <c r="W13" s="34"/>
      <c r="X13" s="34"/>
      <c r="Y13" s="61"/>
    </row>
    <row r="14" spans="1:25" ht="15">
      <c r="M14" s="61"/>
      <c r="N14" s="61"/>
      <c r="O14" s="34"/>
      <c r="P14" s="35"/>
      <c r="Q14" s="63"/>
      <c r="R14" s="64"/>
      <c r="S14" s="64"/>
      <c r="T14" s="64"/>
      <c r="U14" s="35"/>
      <c r="V14" s="65"/>
      <c r="W14" s="34"/>
      <c r="X14" s="34"/>
      <c r="Y14" s="61"/>
    </row>
    <row r="15" spans="1:25" ht="15">
      <c r="M15" s="61"/>
      <c r="N15" s="61"/>
      <c r="O15" s="34"/>
      <c r="P15" s="35"/>
      <c r="Q15" s="63"/>
      <c r="R15" s="64"/>
      <c r="S15" s="64"/>
      <c r="T15" s="64"/>
      <c r="U15" s="35"/>
      <c r="V15" s="35"/>
      <c r="W15" s="34"/>
      <c r="X15" s="34"/>
      <c r="Y15" s="61"/>
    </row>
    <row r="16" spans="1:25">
      <c r="M16" s="61"/>
      <c r="N16" s="61"/>
      <c r="O16" s="34"/>
      <c r="P16" s="35"/>
      <c r="Q16" s="35"/>
      <c r="R16" s="66" t="s">
        <v>753</v>
      </c>
      <c r="S16" s="62" t="s">
        <v>753</v>
      </c>
      <c r="T16" s="62" t="s">
        <v>757</v>
      </c>
      <c r="U16" s="35"/>
      <c r="V16" s="35"/>
      <c r="W16" s="34"/>
      <c r="X16" s="34"/>
      <c r="Y16" s="61"/>
    </row>
    <row r="17" spans="1:25" ht="12.75" customHeight="1">
      <c r="M17" s="61"/>
      <c r="N17" s="61"/>
      <c r="O17" s="34"/>
      <c r="P17" s="35"/>
      <c r="Q17" s="67" t="s">
        <v>758</v>
      </c>
      <c r="R17" s="62" t="s">
        <v>754</v>
      </c>
      <c r="S17" s="68">
        <f>R11</f>
        <v>0.1</v>
      </c>
      <c r="T17" s="69">
        <f t="shared" ref="T17:T25" si="0">S17</f>
        <v>0.1</v>
      </c>
      <c r="U17" s="35"/>
      <c r="V17" s="35"/>
      <c r="W17" s="34"/>
      <c r="X17" s="34"/>
      <c r="Y17" s="61"/>
    </row>
    <row r="18" spans="1:25">
      <c r="M18" s="61"/>
      <c r="N18" s="61"/>
      <c r="O18" s="34"/>
      <c r="P18" s="35"/>
      <c r="Q18" s="67"/>
      <c r="R18" s="62" t="s">
        <v>755</v>
      </c>
      <c r="S18" s="68">
        <f>S11</f>
        <v>0.15</v>
      </c>
      <c r="T18" s="69">
        <f t="shared" si="0"/>
        <v>0.15</v>
      </c>
      <c r="U18" s="35"/>
      <c r="V18" s="35"/>
      <c r="W18" s="34"/>
      <c r="X18" s="34"/>
      <c r="Y18" s="61"/>
    </row>
    <row r="19" spans="1:25">
      <c r="M19" s="61"/>
      <c r="N19" s="61"/>
      <c r="O19" s="34"/>
      <c r="P19" s="35"/>
      <c r="Q19" s="67"/>
      <c r="R19" s="62" t="s">
        <v>756</v>
      </c>
      <c r="S19" s="68">
        <f>T11</f>
        <v>0.2</v>
      </c>
      <c r="T19" s="69">
        <f t="shared" si="0"/>
        <v>0.2</v>
      </c>
      <c r="U19" s="35"/>
      <c r="V19" s="35"/>
      <c r="W19" s="34"/>
      <c r="X19" s="34"/>
      <c r="Y19" s="61"/>
    </row>
    <row r="20" spans="1:25">
      <c r="M20" s="61"/>
      <c r="N20" s="61"/>
      <c r="O20" s="34"/>
      <c r="P20" s="35"/>
      <c r="Q20" s="67" t="s">
        <v>759</v>
      </c>
      <c r="R20" s="62" t="s">
        <v>754</v>
      </c>
      <c r="S20" s="68">
        <f>R12</f>
        <v>3.9300000000000002E-2</v>
      </c>
      <c r="T20" s="69">
        <f t="shared" si="0"/>
        <v>3.9300000000000002E-2</v>
      </c>
      <c r="U20" s="35"/>
      <c r="V20" s="35"/>
      <c r="W20" s="34"/>
      <c r="X20" s="34"/>
      <c r="Y20" s="61"/>
    </row>
    <row r="21" spans="1:25">
      <c r="M21" s="61"/>
      <c r="N21" s="61"/>
      <c r="O21" s="34"/>
      <c r="P21" s="35"/>
      <c r="Q21" s="67"/>
      <c r="R21" s="62" t="s">
        <v>755</v>
      </c>
      <c r="S21" s="68">
        <f>S12</f>
        <v>5.7099999999999998E-2</v>
      </c>
      <c r="T21" s="69">
        <f t="shared" si="0"/>
        <v>5.7099999999999998E-2</v>
      </c>
      <c r="U21" s="35"/>
      <c r="V21" s="35"/>
      <c r="W21" s="34"/>
      <c r="X21" s="34"/>
      <c r="Y21" s="61"/>
    </row>
    <row r="22" spans="1:25" ht="12.75" customHeight="1">
      <c r="M22" s="61"/>
      <c r="N22" s="61"/>
      <c r="O22" s="34"/>
      <c r="P22" s="35"/>
      <c r="Q22" s="67"/>
      <c r="R22" s="62" t="s">
        <v>756</v>
      </c>
      <c r="S22" s="68">
        <f>T12</f>
        <v>9.3799999999999994E-2</v>
      </c>
      <c r="T22" s="69">
        <f t="shared" si="0"/>
        <v>9.3799999999999994E-2</v>
      </c>
      <c r="U22" s="35"/>
      <c r="V22" s="35"/>
      <c r="W22" s="34"/>
      <c r="X22" s="34"/>
      <c r="Y22" s="61"/>
    </row>
    <row r="23" spans="1:25">
      <c r="M23" s="61"/>
      <c r="N23" s="61"/>
      <c r="O23" s="34"/>
      <c r="P23" s="35"/>
      <c r="Q23" s="67" t="s">
        <v>760</v>
      </c>
      <c r="R23" s="62" t="s">
        <v>754</v>
      </c>
      <c r="S23" s="68">
        <f>R13</f>
        <v>3.15E-2</v>
      </c>
      <c r="T23" s="69">
        <f t="shared" si="0"/>
        <v>3.15E-2</v>
      </c>
      <c r="U23" s="35"/>
      <c r="V23" s="35"/>
      <c r="W23" s="34"/>
      <c r="X23" s="34"/>
      <c r="Y23" s="61"/>
    </row>
    <row r="24" spans="1:25">
      <c r="M24" s="61"/>
      <c r="N24" s="61"/>
      <c r="O24" s="34"/>
      <c r="P24" s="35"/>
      <c r="Q24" s="67"/>
      <c r="R24" s="62" t="s">
        <v>755</v>
      </c>
      <c r="S24" s="68">
        <f>S13</f>
        <v>4.58E-2</v>
      </c>
      <c r="T24" s="69">
        <f t="shared" si="0"/>
        <v>4.58E-2</v>
      </c>
      <c r="U24" s="35"/>
      <c r="V24" s="35"/>
      <c r="W24" s="34"/>
      <c r="X24" s="34"/>
      <c r="Y24" s="61"/>
    </row>
    <row r="25" spans="1:25">
      <c r="M25" s="61"/>
      <c r="N25" s="61"/>
      <c r="O25" s="34"/>
      <c r="P25" s="35"/>
      <c r="Q25" s="35"/>
      <c r="R25" s="62" t="s">
        <v>756</v>
      </c>
      <c r="S25" s="68">
        <f>T13</f>
        <v>7.5300000000000006E-2</v>
      </c>
      <c r="T25" s="69">
        <f t="shared" si="0"/>
        <v>7.5300000000000006E-2</v>
      </c>
      <c r="U25" s="35"/>
      <c r="V25" s="35"/>
      <c r="W25" s="34"/>
      <c r="X25" s="34"/>
      <c r="Y25" s="61"/>
    </row>
    <row r="26" spans="1:25">
      <c r="M26" s="61"/>
      <c r="N26" s="61"/>
      <c r="O26" s="34"/>
      <c r="P26" s="35"/>
      <c r="Q26" s="67"/>
      <c r="R26" s="35"/>
      <c r="S26" s="68"/>
      <c r="T26" s="68"/>
      <c r="U26" s="69"/>
      <c r="V26" s="35"/>
      <c r="W26" s="34"/>
      <c r="X26" s="34"/>
      <c r="Y26" s="61"/>
    </row>
    <row r="27" spans="1:25" ht="12.75" customHeight="1">
      <c r="M27" s="61"/>
      <c r="N27" s="61"/>
      <c r="O27" s="34"/>
      <c r="P27" s="35"/>
      <c r="Q27" s="67"/>
      <c r="R27" s="35"/>
      <c r="S27" s="68"/>
      <c r="T27" s="68"/>
      <c r="U27" s="69"/>
      <c r="V27" s="35"/>
      <c r="W27" s="34"/>
      <c r="X27" s="34"/>
      <c r="Y27" s="61"/>
    </row>
    <row r="28" spans="1:25" ht="15">
      <c r="A28" s="474" t="s">
        <v>761</v>
      </c>
      <c r="B28" s="30" t="s">
        <v>762</v>
      </c>
      <c r="M28" s="61"/>
      <c r="N28" s="61"/>
      <c r="O28" s="34"/>
      <c r="P28" s="35"/>
      <c r="Q28" s="67"/>
      <c r="R28" s="35"/>
      <c r="S28" s="68"/>
      <c r="T28" s="68"/>
      <c r="U28" s="69"/>
      <c r="V28" s="35"/>
      <c r="W28" s="34"/>
      <c r="X28" s="34"/>
      <c r="Y28" s="61"/>
    </row>
    <row r="29" spans="1:25" ht="17.25" customHeight="1">
      <c r="M29" s="61"/>
      <c r="N29" s="61"/>
      <c r="O29" s="34"/>
      <c r="P29" s="61"/>
      <c r="Q29" s="70"/>
      <c r="R29" s="61"/>
      <c r="S29" s="71"/>
      <c r="T29" s="71"/>
      <c r="U29" s="72"/>
      <c r="V29" s="61"/>
      <c r="W29" s="34"/>
      <c r="X29" s="34"/>
      <c r="Y29" s="61"/>
    </row>
    <row r="30" spans="1:25" ht="17.25" customHeight="1">
      <c r="M30" s="61"/>
      <c r="N30" s="61"/>
      <c r="O30" s="34"/>
      <c r="P30" s="61"/>
      <c r="Q30" s="70"/>
      <c r="R30" s="61"/>
      <c r="S30" s="71"/>
      <c r="T30" s="71"/>
      <c r="U30" s="72"/>
      <c r="V30" s="61"/>
      <c r="W30" s="34"/>
      <c r="X30" s="34"/>
      <c r="Y30" s="61"/>
    </row>
    <row r="31" spans="1:25">
      <c r="B31" s="482" t="s">
        <v>763</v>
      </c>
      <c r="C31" s="483" t="s">
        <v>764</v>
      </c>
      <c r="D31" s="484" t="s">
        <v>765</v>
      </c>
      <c r="M31" s="61"/>
      <c r="N31" s="61"/>
      <c r="O31" s="34"/>
      <c r="P31" s="61"/>
      <c r="Q31" s="70"/>
      <c r="R31" s="61"/>
      <c r="S31" s="71"/>
      <c r="T31" s="71"/>
      <c r="U31" s="72"/>
      <c r="V31" s="61"/>
      <c r="W31" s="34"/>
      <c r="X31" s="34"/>
      <c r="Y31" s="61"/>
    </row>
    <row r="32" spans="1:25" ht="23.25" customHeight="1">
      <c r="B32" s="56">
        <f>IF(T8=1,R11,IF(T8=2,R12,IF(T8=3,R13,IF(T8=4,R14,"ERROR"))))</f>
        <v>0.1</v>
      </c>
      <c r="C32" s="57">
        <f>IF(T8=1,S11,IF(T8=2,S12,IF(T8=3,S13,IF(T8=4,S14,"ERROR"))))</f>
        <v>0.15</v>
      </c>
      <c r="D32" s="58">
        <f>IF(T8=1,T11,IF(T8=2,T12,IF(T8=3,T13,IF(T8=4,T14,"ERROR"))))</f>
        <v>0.2</v>
      </c>
      <c r="M32" s="61"/>
      <c r="N32" s="61"/>
      <c r="O32" s="34"/>
      <c r="P32" s="61"/>
      <c r="Q32" s="61"/>
      <c r="R32" s="61"/>
      <c r="S32" s="61"/>
      <c r="T32" s="61"/>
      <c r="U32" s="61"/>
      <c r="V32" s="61"/>
      <c r="W32" s="34"/>
      <c r="X32" s="34"/>
      <c r="Y32" s="61"/>
    </row>
    <row r="33" spans="1:25" ht="21.75" customHeight="1">
      <c r="B33" s="843" t="s">
        <v>766</v>
      </c>
      <c r="C33" s="844"/>
      <c r="D33" s="845"/>
      <c r="M33" s="61"/>
      <c r="N33" s="61"/>
      <c r="O33" s="34"/>
      <c r="P33" s="61"/>
      <c r="Q33" s="61"/>
      <c r="R33" s="61"/>
      <c r="S33" s="61"/>
      <c r="T33" s="61"/>
      <c r="U33" s="61"/>
      <c r="V33" s="61"/>
      <c r="W33" s="34"/>
      <c r="X33" s="34"/>
      <c r="Y33" s="61"/>
    </row>
    <row r="34" spans="1:25" ht="12.75" customHeight="1">
      <c r="M34" s="61"/>
      <c r="N34" s="61"/>
      <c r="O34" s="34"/>
      <c r="P34" s="61"/>
      <c r="Q34" s="61"/>
      <c r="R34" s="61"/>
      <c r="S34" s="61"/>
      <c r="T34" s="61"/>
      <c r="U34" s="61"/>
      <c r="V34" s="61"/>
      <c r="W34" s="34"/>
      <c r="X34" s="34"/>
      <c r="Y34" s="61"/>
    </row>
    <row r="35" spans="1:25" ht="15">
      <c r="A35" s="474" t="s">
        <v>767</v>
      </c>
      <c r="B35" s="30" t="s">
        <v>768</v>
      </c>
      <c r="M35" s="61"/>
      <c r="N35" s="61"/>
      <c r="O35" s="34"/>
      <c r="P35" s="61"/>
      <c r="Q35" s="61"/>
      <c r="R35" s="61"/>
      <c r="S35" s="61"/>
      <c r="T35" s="61"/>
      <c r="U35" s="61"/>
      <c r="V35" s="61"/>
      <c r="W35" s="34"/>
      <c r="X35" s="34"/>
      <c r="Y35" s="61"/>
    </row>
    <row r="36" spans="1:25" ht="15">
      <c r="B36" s="31" t="s">
        <v>769</v>
      </c>
      <c r="C36" s="59">
        <v>20</v>
      </c>
      <c r="D36" s="27" t="s">
        <v>328</v>
      </c>
      <c r="M36" s="61"/>
      <c r="N36" s="61"/>
      <c r="O36" s="34"/>
      <c r="P36" s="61"/>
      <c r="Q36" s="61"/>
      <c r="R36" s="61"/>
      <c r="S36" s="61"/>
      <c r="T36" s="61"/>
      <c r="U36" s="61"/>
      <c r="V36" s="61"/>
      <c r="W36" s="34"/>
      <c r="X36" s="34"/>
      <c r="Y36" s="61"/>
    </row>
    <row r="37" spans="1:25">
      <c r="M37" s="61"/>
      <c r="N37" s="61"/>
      <c r="O37" s="34"/>
      <c r="P37" s="61"/>
      <c r="Q37" s="61"/>
      <c r="R37" s="61"/>
      <c r="S37" s="61"/>
      <c r="T37" s="61"/>
      <c r="U37" s="61"/>
      <c r="V37" s="61"/>
      <c r="W37" s="34"/>
      <c r="X37" s="34"/>
      <c r="Y37" s="61"/>
    </row>
    <row r="38" spans="1:25">
      <c r="M38" s="61"/>
      <c r="N38" s="61"/>
      <c r="O38" s="34"/>
      <c r="P38" s="34"/>
      <c r="Q38" s="34"/>
      <c r="R38" s="34"/>
      <c r="S38" s="34"/>
      <c r="T38" s="34"/>
      <c r="U38" s="34"/>
      <c r="V38" s="34"/>
      <c r="W38" s="34"/>
      <c r="X38" s="34"/>
      <c r="Y38" s="61"/>
    </row>
    <row r="39" spans="1:25" ht="15">
      <c r="A39" s="474" t="s">
        <v>770</v>
      </c>
      <c r="B39" s="30" t="s">
        <v>771</v>
      </c>
      <c r="M39" s="61"/>
      <c r="N39" s="61"/>
      <c r="O39" s="34"/>
      <c r="P39" s="34"/>
      <c r="Q39" s="34"/>
      <c r="R39" s="34"/>
      <c r="S39" s="34"/>
      <c r="T39" s="34"/>
      <c r="U39" s="34"/>
      <c r="V39" s="34"/>
      <c r="W39" s="34"/>
      <c r="X39" s="34"/>
      <c r="Y39" s="61"/>
    </row>
    <row r="40" spans="1:25" ht="15">
      <c r="B40" s="485" t="s">
        <v>772</v>
      </c>
      <c r="C40" s="60">
        <f>C36</f>
        <v>20</v>
      </c>
      <c r="M40" s="61"/>
      <c r="N40" s="61"/>
      <c r="O40" s="34"/>
      <c r="P40" s="34"/>
      <c r="Q40" s="34"/>
      <c r="R40" s="34"/>
      <c r="S40" s="34"/>
      <c r="T40" s="34"/>
      <c r="U40" s="34"/>
      <c r="V40" s="34"/>
      <c r="W40" s="34"/>
      <c r="X40" s="34"/>
      <c r="Y40" s="61"/>
    </row>
    <row r="41" spans="1:25">
      <c r="M41" s="61"/>
      <c r="N41" s="61"/>
      <c r="O41" s="34"/>
      <c r="P41" s="34"/>
      <c r="Q41" s="34"/>
      <c r="R41" s="34"/>
      <c r="S41" s="34"/>
      <c r="T41" s="34"/>
      <c r="U41" s="34"/>
      <c r="V41" s="34"/>
      <c r="W41" s="34"/>
      <c r="X41" s="34"/>
      <c r="Y41" s="61"/>
    </row>
    <row r="42" spans="1:25">
      <c r="M42" s="61"/>
      <c r="N42" s="61"/>
      <c r="O42" s="61"/>
      <c r="P42" s="61"/>
      <c r="Q42" s="61"/>
      <c r="R42" s="61"/>
      <c r="S42" s="61"/>
      <c r="T42" s="61"/>
      <c r="U42" s="61"/>
      <c r="V42" s="61"/>
      <c r="W42" s="61"/>
      <c r="X42" s="61"/>
      <c r="Y42" s="61"/>
    </row>
    <row r="43" spans="1:25">
      <c r="M43" s="61"/>
      <c r="N43" s="61"/>
      <c r="O43" s="61"/>
      <c r="P43" s="61"/>
      <c r="Q43" s="61"/>
      <c r="R43" s="61"/>
      <c r="S43" s="61"/>
      <c r="T43" s="61"/>
      <c r="U43" s="61"/>
      <c r="V43" s="61"/>
      <c r="W43" s="61"/>
      <c r="X43" s="61"/>
      <c r="Y43" s="61"/>
    </row>
    <row r="44" spans="1:25">
      <c r="M44" s="61"/>
      <c r="N44" s="61"/>
      <c r="O44" s="61"/>
      <c r="P44" s="61"/>
      <c r="Q44" s="61"/>
      <c r="R44" s="61"/>
      <c r="S44" s="61"/>
      <c r="T44" s="61"/>
      <c r="U44" s="61"/>
      <c r="V44" s="61"/>
      <c r="W44" s="61"/>
      <c r="X44" s="61"/>
      <c r="Y44" s="61"/>
    </row>
    <row r="45" spans="1:25">
      <c r="M45" s="61"/>
      <c r="N45" s="61"/>
      <c r="O45" s="61"/>
      <c r="P45" s="61"/>
      <c r="Q45" s="61"/>
      <c r="R45" s="61"/>
      <c r="S45" s="61"/>
      <c r="T45" s="61"/>
      <c r="U45" s="61"/>
      <c r="V45" s="61"/>
      <c r="W45" s="61"/>
      <c r="X45" s="61"/>
      <c r="Y45" s="61"/>
    </row>
    <row r="46" spans="1:25">
      <c r="M46" s="61"/>
      <c r="N46" s="61"/>
      <c r="O46" s="61"/>
      <c r="P46" s="61"/>
      <c r="Q46" s="61"/>
      <c r="R46" s="61"/>
      <c r="S46" s="61"/>
      <c r="T46" s="61"/>
      <c r="U46" s="61"/>
      <c r="V46" s="61"/>
      <c r="W46" s="61"/>
      <c r="X46" s="61"/>
      <c r="Y46" s="61"/>
    </row>
  </sheetData>
  <sheetProtection algorithmName="SHA-512" hashValue="E9YS7s0z2xopvyoKRm1oPPWy87KIu32HntREZ4ttHqPbWkCu3XcL3L9Z5lnpqGBOOsp+pgbssb0IsQEmYF3zKw==" saltValue="GRUO2ZEsUPecz2bKjtknKg==" spinCount="100000" sheet="1" objects="1" scenarios="1"/>
  <mergeCells count="4">
    <mergeCell ref="B3:C3"/>
    <mergeCell ref="B4:C4"/>
    <mergeCell ref="K8:N8"/>
    <mergeCell ref="B33:D33"/>
  </mergeCells>
  <conditionalFormatting sqref="B32">
    <cfRule type="cellIs" dxfId="11" priority="3" stopIfTrue="1" operator="equal">
      <formula>$R$13</formula>
    </cfRule>
    <cfRule type="cellIs" dxfId="10" priority="5" stopIfTrue="1" operator="equal">
      <formula>$R$14</formula>
    </cfRule>
    <cfRule type="cellIs" dxfId="9" priority="6" stopIfTrue="1" operator="equal">
      <formula>$R$12</formula>
    </cfRule>
    <cfRule type="cellIs" dxfId="8" priority="7" stopIfTrue="1" operator="equal">
      <formula>$R$11</formula>
    </cfRule>
  </conditionalFormatting>
  <conditionalFormatting sqref="C32">
    <cfRule type="cellIs" dxfId="7" priority="2" stopIfTrue="1" operator="equal">
      <formula>$S$13</formula>
    </cfRule>
    <cfRule type="cellIs" dxfId="6" priority="8" stopIfTrue="1" operator="equal">
      <formula>$S$14</formula>
    </cfRule>
    <cfRule type="cellIs" dxfId="5" priority="9" stopIfTrue="1" operator="equal">
      <formula>$S$12</formula>
    </cfRule>
    <cfRule type="cellIs" dxfId="4" priority="10" stopIfTrue="1" operator="equal">
      <formula>$S$11</formula>
    </cfRule>
  </conditionalFormatting>
  <conditionalFormatting sqref="D32">
    <cfRule type="cellIs" dxfId="3" priority="1" stopIfTrue="1" operator="equal">
      <formula>$T$13</formula>
    </cfRule>
    <cfRule type="cellIs" dxfId="2" priority="11" stopIfTrue="1" operator="equal">
      <formula>$T$14</formula>
    </cfRule>
    <cfRule type="cellIs" dxfId="1" priority="12" stopIfTrue="1" operator="equal">
      <formula>$T$12</formula>
    </cfRule>
    <cfRule type="cellIs" dxfId="0" priority="13" stopIfTrue="1" operator="equal">
      <formula>$T$11</formula>
    </cfRule>
  </conditionalFormatting>
  <conditionalFormatting sqref="O37:P37">
    <cfRule type="colorScale" priority="4">
      <colorScale>
        <cfvo type="min"/>
        <cfvo type="max"/>
        <color rgb="FFFF7128"/>
        <color rgb="FFFFEF9C"/>
      </colorScale>
    </cfRule>
  </conditionalFormatting>
  <pageMargins left="0.511811024" right="0.511811024" top="0.78740157499999996" bottom="0.78740157499999996" header="0.31496062000000002" footer="0.31496062000000002"/>
  <pageSetup paperSize="9" scale="5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Pict="0">
                <anchor moveWithCells="1">
                  <from>
                    <xdr:col>1</xdr:col>
                    <xdr:colOff>9525</xdr:colOff>
                    <xdr:row>28</xdr:row>
                    <xdr:rowOff>19050</xdr:rowOff>
                  </from>
                  <to>
                    <xdr:col>1</xdr:col>
                    <xdr:colOff>657225</xdr:colOff>
                    <xdr:row>29</xdr:row>
                    <xdr:rowOff>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ilha33">
    <tabColor theme="9" tint="0.39994506668294322"/>
    <pageSetUpPr fitToPage="1"/>
  </sheetPr>
  <dimension ref="A1:O132"/>
  <sheetViews>
    <sheetView topLeftCell="B1" workbookViewId="0">
      <selection activeCell="G12" sqref="G12"/>
    </sheetView>
  </sheetViews>
  <sheetFormatPr defaultColWidth="11.42578125" defaultRowHeight="12.75"/>
  <cols>
    <col min="1" max="1" width="11.42578125" style="27" customWidth="1"/>
    <col min="2" max="3" width="20.42578125" style="36" customWidth="1"/>
    <col min="4" max="4" width="30.5703125" style="36" customWidth="1"/>
    <col min="5" max="5" width="30" style="36" customWidth="1"/>
    <col min="6" max="6" width="25.5703125" style="36" customWidth="1"/>
    <col min="7" max="7" width="36.42578125" style="36" customWidth="1"/>
    <col min="8" max="8" width="26" style="36" customWidth="1"/>
    <col min="9" max="9" width="27.42578125" style="36" customWidth="1"/>
    <col min="10" max="10" width="34.85546875" style="36" customWidth="1"/>
    <col min="11" max="11" width="11.42578125" style="27" customWidth="1"/>
    <col min="12" max="12" width="11.42578125" style="36" customWidth="1"/>
    <col min="13" max="14" width="11.42578125" style="27" customWidth="1"/>
    <col min="15" max="15" width="30.28515625" style="27" customWidth="1"/>
    <col min="16" max="257" width="11.42578125" style="27"/>
    <col min="258" max="259" width="20.42578125" style="27" customWidth="1"/>
    <col min="260" max="260" width="30.5703125" style="27" customWidth="1"/>
    <col min="261" max="261" width="30" style="27" customWidth="1"/>
    <col min="262" max="262" width="25.5703125" style="27" customWidth="1"/>
    <col min="263" max="263" width="36.42578125" style="27" customWidth="1"/>
    <col min="264" max="264" width="26" style="27" customWidth="1"/>
    <col min="265" max="265" width="27.42578125" style="27" customWidth="1"/>
    <col min="266" max="266" width="34.85546875" style="27" customWidth="1"/>
    <col min="267" max="270" width="11.42578125" style="27"/>
    <col min="271" max="271" width="30.28515625" style="27" customWidth="1"/>
    <col min="272" max="513" width="11.42578125" style="27"/>
    <col min="514" max="515" width="20.42578125" style="27" customWidth="1"/>
    <col min="516" max="516" width="30.5703125" style="27" customWidth="1"/>
    <col min="517" max="517" width="30" style="27" customWidth="1"/>
    <col min="518" max="518" width="25.5703125" style="27" customWidth="1"/>
    <col min="519" max="519" width="36.42578125" style="27" customWidth="1"/>
    <col min="520" max="520" width="26" style="27" customWidth="1"/>
    <col min="521" max="521" width="27.42578125" style="27" customWidth="1"/>
    <col min="522" max="522" width="34.85546875" style="27" customWidth="1"/>
    <col min="523" max="526" width="11.42578125" style="27"/>
    <col min="527" max="527" width="30.28515625" style="27" customWidth="1"/>
    <col min="528" max="769" width="11.42578125" style="27"/>
    <col min="770" max="771" width="20.42578125" style="27" customWidth="1"/>
    <col min="772" max="772" width="30.5703125" style="27" customWidth="1"/>
    <col min="773" max="773" width="30" style="27" customWidth="1"/>
    <col min="774" max="774" width="25.5703125" style="27" customWidth="1"/>
    <col min="775" max="775" width="36.42578125" style="27" customWidth="1"/>
    <col min="776" max="776" width="26" style="27" customWidth="1"/>
    <col min="777" max="777" width="27.42578125" style="27" customWidth="1"/>
    <col min="778" max="778" width="34.85546875" style="27" customWidth="1"/>
    <col min="779" max="782" width="11.42578125" style="27"/>
    <col min="783" max="783" width="30.28515625" style="27" customWidth="1"/>
    <col min="784" max="1025" width="11.42578125" style="27"/>
    <col min="1026" max="1027" width="20.42578125" style="27" customWidth="1"/>
    <col min="1028" max="1028" width="30.5703125" style="27" customWidth="1"/>
    <col min="1029" max="1029" width="30" style="27" customWidth="1"/>
    <col min="1030" max="1030" width="25.5703125" style="27" customWidth="1"/>
    <col min="1031" max="1031" width="36.42578125" style="27" customWidth="1"/>
    <col min="1032" max="1032" width="26" style="27" customWidth="1"/>
    <col min="1033" max="1033" width="27.42578125" style="27" customWidth="1"/>
    <col min="1034" max="1034" width="34.85546875" style="27" customWidth="1"/>
    <col min="1035" max="1038" width="11.42578125" style="27"/>
    <col min="1039" max="1039" width="30.28515625" style="27" customWidth="1"/>
    <col min="1040" max="1281" width="11.42578125" style="27"/>
    <col min="1282" max="1283" width="20.42578125" style="27" customWidth="1"/>
    <col min="1284" max="1284" width="30.5703125" style="27" customWidth="1"/>
    <col min="1285" max="1285" width="30" style="27" customWidth="1"/>
    <col min="1286" max="1286" width="25.5703125" style="27" customWidth="1"/>
    <col min="1287" max="1287" width="36.42578125" style="27" customWidth="1"/>
    <col min="1288" max="1288" width="26" style="27" customWidth="1"/>
    <col min="1289" max="1289" width="27.42578125" style="27" customWidth="1"/>
    <col min="1290" max="1290" width="34.85546875" style="27" customWidth="1"/>
    <col min="1291" max="1294" width="11.42578125" style="27"/>
    <col min="1295" max="1295" width="30.28515625" style="27" customWidth="1"/>
    <col min="1296" max="1537" width="11.42578125" style="27"/>
    <col min="1538" max="1539" width="20.42578125" style="27" customWidth="1"/>
    <col min="1540" max="1540" width="30.5703125" style="27" customWidth="1"/>
    <col min="1541" max="1541" width="30" style="27" customWidth="1"/>
    <col min="1542" max="1542" width="25.5703125" style="27" customWidth="1"/>
    <col min="1543" max="1543" width="36.42578125" style="27" customWidth="1"/>
    <col min="1544" max="1544" width="26" style="27" customWidth="1"/>
    <col min="1545" max="1545" width="27.42578125" style="27" customWidth="1"/>
    <col min="1546" max="1546" width="34.85546875" style="27" customWidth="1"/>
    <col min="1547" max="1550" width="11.42578125" style="27"/>
    <col min="1551" max="1551" width="30.28515625" style="27" customWidth="1"/>
    <col min="1552" max="1793" width="11.42578125" style="27"/>
    <col min="1794" max="1795" width="20.42578125" style="27" customWidth="1"/>
    <col min="1796" max="1796" width="30.5703125" style="27" customWidth="1"/>
    <col min="1797" max="1797" width="30" style="27" customWidth="1"/>
    <col min="1798" max="1798" width="25.5703125" style="27" customWidth="1"/>
    <col min="1799" max="1799" width="36.42578125" style="27" customWidth="1"/>
    <col min="1800" max="1800" width="26" style="27" customWidth="1"/>
    <col min="1801" max="1801" width="27.42578125" style="27" customWidth="1"/>
    <col min="1802" max="1802" width="34.85546875" style="27" customWidth="1"/>
    <col min="1803" max="1806" width="11.42578125" style="27"/>
    <col min="1807" max="1807" width="30.28515625" style="27" customWidth="1"/>
    <col min="1808" max="2049" width="11.42578125" style="27"/>
    <col min="2050" max="2051" width="20.42578125" style="27" customWidth="1"/>
    <col min="2052" max="2052" width="30.5703125" style="27" customWidth="1"/>
    <col min="2053" max="2053" width="30" style="27" customWidth="1"/>
    <col min="2054" max="2054" width="25.5703125" style="27" customWidth="1"/>
    <col min="2055" max="2055" width="36.42578125" style="27" customWidth="1"/>
    <col min="2056" max="2056" width="26" style="27" customWidth="1"/>
    <col min="2057" max="2057" width="27.42578125" style="27" customWidth="1"/>
    <col min="2058" max="2058" width="34.85546875" style="27" customWidth="1"/>
    <col min="2059" max="2062" width="11.42578125" style="27"/>
    <col min="2063" max="2063" width="30.28515625" style="27" customWidth="1"/>
    <col min="2064" max="2305" width="11.42578125" style="27"/>
    <col min="2306" max="2307" width="20.42578125" style="27" customWidth="1"/>
    <col min="2308" max="2308" width="30.5703125" style="27" customWidth="1"/>
    <col min="2309" max="2309" width="30" style="27" customWidth="1"/>
    <col min="2310" max="2310" width="25.5703125" style="27" customWidth="1"/>
    <col min="2311" max="2311" width="36.42578125" style="27" customWidth="1"/>
    <col min="2312" max="2312" width="26" style="27" customWidth="1"/>
    <col min="2313" max="2313" width="27.42578125" style="27" customWidth="1"/>
    <col min="2314" max="2314" width="34.85546875" style="27" customWidth="1"/>
    <col min="2315" max="2318" width="11.42578125" style="27"/>
    <col min="2319" max="2319" width="30.28515625" style="27" customWidth="1"/>
    <col min="2320" max="2561" width="11.42578125" style="27"/>
    <col min="2562" max="2563" width="20.42578125" style="27" customWidth="1"/>
    <col min="2564" max="2564" width="30.5703125" style="27" customWidth="1"/>
    <col min="2565" max="2565" width="30" style="27" customWidth="1"/>
    <col min="2566" max="2566" width="25.5703125" style="27" customWidth="1"/>
    <col min="2567" max="2567" width="36.42578125" style="27" customWidth="1"/>
    <col min="2568" max="2568" width="26" style="27" customWidth="1"/>
    <col min="2569" max="2569" width="27.42578125" style="27" customWidth="1"/>
    <col min="2570" max="2570" width="34.85546875" style="27" customWidth="1"/>
    <col min="2571" max="2574" width="11.42578125" style="27"/>
    <col min="2575" max="2575" width="30.28515625" style="27" customWidth="1"/>
    <col min="2576" max="2817" width="11.42578125" style="27"/>
    <col min="2818" max="2819" width="20.42578125" style="27" customWidth="1"/>
    <col min="2820" max="2820" width="30.5703125" style="27" customWidth="1"/>
    <col min="2821" max="2821" width="30" style="27" customWidth="1"/>
    <col min="2822" max="2822" width="25.5703125" style="27" customWidth="1"/>
    <col min="2823" max="2823" width="36.42578125" style="27" customWidth="1"/>
    <col min="2824" max="2824" width="26" style="27" customWidth="1"/>
    <col min="2825" max="2825" width="27.42578125" style="27" customWidth="1"/>
    <col min="2826" max="2826" width="34.85546875" style="27" customWidth="1"/>
    <col min="2827" max="2830" width="11.42578125" style="27"/>
    <col min="2831" max="2831" width="30.28515625" style="27" customWidth="1"/>
    <col min="2832" max="3073" width="11.42578125" style="27"/>
    <col min="3074" max="3075" width="20.42578125" style="27" customWidth="1"/>
    <col min="3076" max="3076" width="30.5703125" style="27" customWidth="1"/>
    <col min="3077" max="3077" width="30" style="27" customWidth="1"/>
    <col min="3078" max="3078" width="25.5703125" style="27" customWidth="1"/>
    <col min="3079" max="3079" width="36.42578125" style="27" customWidth="1"/>
    <col min="3080" max="3080" width="26" style="27" customWidth="1"/>
    <col min="3081" max="3081" width="27.42578125" style="27" customWidth="1"/>
    <col min="3082" max="3082" width="34.85546875" style="27" customWidth="1"/>
    <col min="3083" max="3086" width="11.42578125" style="27"/>
    <col min="3087" max="3087" width="30.28515625" style="27" customWidth="1"/>
    <col min="3088" max="3329" width="11.42578125" style="27"/>
    <col min="3330" max="3331" width="20.42578125" style="27" customWidth="1"/>
    <col min="3332" max="3332" width="30.5703125" style="27" customWidth="1"/>
    <col min="3333" max="3333" width="30" style="27" customWidth="1"/>
    <col min="3334" max="3334" width="25.5703125" style="27" customWidth="1"/>
    <col min="3335" max="3335" width="36.42578125" style="27" customWidth="1"/>
    <col min="3336" max="3336" width="26" style="27" customWidth="1"/>
    <col min="3337" max="3337" width="27.42578125" style="27" customWidth="1"/>
    <col min="3338" max="3338" width="34.85546875" style="27" customWidth="1"/>
    <col min="3339" max="3342" width="11.42578125" style="27"/>
    <col min="3343" max="3343" width="30.28515625" style="27" customWidth="1"/>
    <col min="3344" max="3585" width="11.42578125" style="27"/>
    <col min="3586" max="3587" width="20.42578125" style="27" customWidth="1"/>
    <col min="3588" max="3588" width="30.5703125" style="27" customWidth="1"/>
    <col min="3589" max="3589" width="30" style="27" customWidth="1"/>
    <col min="3590" max="3590" width="25.5703125" style="27" customWidth="1"/>
    <col min="3591" max="3591" width="36.42578125" style="27" customWidth="1"/>
    <col min="3592" max="3592" width="26" style="27" customWidth="1"/>
    <col min="3593" max="3593" width="27.42578125" style="27" customWidth="1"/>
    <col min="3594" max="3594" width="34.85546875" style="27" customWidth="1"/>
    <col min="3595" max="3598" width="11.42578125" style="27"/>
    <col min="3599" max="3599" width="30.28515625" style="27" customWidth="1"/>
    <col min="3600" max="3841" width="11.42578125" style="27"/>
    <col min="3842" max="3843" width="20.42578125" style="27" customWidth="1"/>
    <col min="3844" max="3844" width="30.5703125" style="27" customWidth="1"/>
    <col min="3845" max="3845" width="30" style="27" customWidth="1"/>
    <col min="3846" max="3846" width="25.5703125" style="27" customWidth="1"/>
    <col min="3847" max="3847" width="36.42578125" style="27" customWidth="1"/>
    <col min="3848" max="3848" width="26" style="27" customWidth="1"/>
    <col min="3849" max="3849" width="27.42578125" style="27" customWidth="1"/>
    <col min="3850" max="3850" width="34.85546875" style="27" customWidth="1"/>
    <col min="3851" max="3854" width="11.42578125" style="27"/>
    <col min="3855" max="3855" width="30.28515625" style="27" customWidth="1"/>
    <col min="3856" max="4097" width="11.42578125" style="27"/>
    <col min="4098" max="4099" width="20.42578125" style="27" customWidth="1"/>
    <col min="4100" max="4100" width="30.5703125" style="27" customWidth="1"/>
    <col min="4101" max="4101" width="30" style="27" customWidth="1"/>
    <col min="4102" max="4102" width="25.5703125" style="27" customWidth="1"/>
    <col min="4103" max="4103" width="36.42578125" style="27" customWidth="1"/>
    <col min="4104" max="4104" width="26" style="27" customWidth="1"/>
    <col min="4105" max="4105" width="27.42578125" style="27" customWidth="1"/>
    <col min="4106" max="4106" width="34.85546875" style="27" customWidth="1"/>
    <col min="4107" max="4110" width="11.42578125" style="27"/>
    <col min="4111" max="4111" width="30.28515625" style="27" customWidth="1"/>
    <col min="4112" max="4353" width="11.42578125" style="27"/>
    <col min="4354" max="4355" width="20.42578125" style="27" customWidth="1"/>
    <col min="4356" max="4356" width="30.5703125" style="27" customWidth="1"/>
    <col min="4357" max="4357" width="30" style="27" customWidth="1"/>
    <col min="4358" max="4358" width="25.5703125" style="27" customWidth="1"/>
    <col min="4359" max="4359" width="36.42578125" style="27" customWidth="1"/>
    <col min="4360" max="4360" width="26" style="27" customWidth="1"/>
    <col min="4361" max="4361" width="27.42578125" style="27" customWidth="1"/>
    <col min="4362" max="4362" width="34.85546875" style="27" customWidth="1"/>
    <col min="4363" max="4366" width="11.42578125" style="27"/>
    <col min="4367" max="4367" width="30.28515625" style="27" customWidth="1"/>
    <col min="4368" max="4609" width="11.42578125" style="27"/>
    <col min="4610" max="4611" width="20.42578125" style="27" customWidth="1"/>
    <col min="4612" max="4612" width="30.5703125" style="27" customWidth="1"/>
    <col min="4613" max="4613" width="30" style="27" customWidth="1"/>
    <col min="4614" max="4614" width="25.5703125" style="27" customWidth="1"/>
    <col min="4615" max="4615" width="36.42578125" style="27" customWidth="1"/>
    <col min="4616" max="4616" width="26" style="27" customWidth="1"/>
    <col min="4617" max="4617" width="27.42578125" style="27" customWidth="1"/>
    <col min="4618" max="4618" width="34.85546875" style="27" customWidth="1"/>
    <col min="4619" max="4622" width="11.42578125" style="27"/>
    <col min="4623" max="4623" width="30.28515625" style="27" customWidth="1"/>
    <col min="4624" max="4865" width="11.42578125" style="27"/>
    <col min="4866" max="4867" width="20.42578125" style="27" customWidth="1"/>
    <col min="4868" max="4868" width="30.5703125" style="27" customWidth="1"/>
    <col min="4869" max="4869" width="30" style="27" customWidth="1"/>
    <col min="4870" max="4870" width="25.5703125" style="27" customWidth="1"/>
    <col min="4871" max="4871" width="36.42578125" style="27" customWidth="1"/>
    <col min="4872" max="4872" width="26" style="27" customWidth="1"/>
    <col min="4873" max="4873" width="27.42578125" style="27" customWidth="1"/>
    <col min="4874" max="4874" width="34.85546875" style="27" customWidth="1"/>
    <col min="4875" max="4878" width="11.42578125" style="27"/>
    <col min="4879" max="4879" width="30.28515625" style="27" customWidth="1"/>
    <col min="4880" max="5121" width="11.42578125" style="27"/>
    <col min="5122" max="5123" width="20.42578125" style="27" customWidth="1"/>
    <col min="5124" max="5124" width="30.5703125" style="27" customWidth="1"/>
    <col min="5125" max="5125" width="30" style="27" customWidth="1"/>
    <col min="5126" max="5126" width="25.5703125" style="27" customWidth="1"/>
    <col min="5127" max="5127" width="36.42578125" style="27" customWidth="1"/>
    <col min="5128" max="5128" width="26" style="27" customWidth="1"/>
    <col min="5129" max="5129" width="27.42578125" style="27" customWidth="1"/>
    <col min="5130" max="5130" width="34.85546875" style="27" customWidth="1"/>
    <col min="5131" max="5134" width="11.42578125" style="27"/>
    <col min="5135" max="5135" width="30.28515625" style="27" customWidth="1"/>
    <col min="5136" max="5377" width="11.42578125" style="27"/>
    <col min="5378" max="5379" width="20.42578125" style="27" customWidth="1"/>
    <col min="5380" max="5380" width="30.5703125" style="27" customWidth="1"/>
    <col min="5381" max="5381" width="30" style="27" customWidth="1"/>
    <col min="5382" max="5382" width="25.5703125" style="27" customWidth="1"/>
    <col min="5383" max="5383" width="36.42578125" style="27" customWidth="1"/>
    <col min="5384" max="5384" width="26" style="27" customWidth="1"/>
    <col min="5385" max="5385" width="27.42578125" style="27" customWidth="1"/>
    <col min="5386" max="5386" width="34.85546875" style="27" customWidth="1"/>
    <col min="5387" max="5390" width="11.42578125" style="27"/>
    <col min="5391" max="5391" width="30.28515625" style="27" customWidth="1"/>
    <col min="5392" max="5633" width="11.42578125" style="27"/>
    <col min="5634" max="5635" width="20.42578125" style="27" customWidth="1"/>
    <col min="5636" max="5636" width="30.5703125" style="27" customWidth="1"/>
    <col min="5637" max="5637" width="30" style="27" customWidth="1"/>
    <col min="5638" max="5638" width="25.5703125" style="27" customWidth="1"/>
    <col min="5639" max="5639" width="36.42578125" style="27" customWidth="1"/>
    <col min="5640" max="5640" width="26" style="27" customWidth="1"/>
    <col min="5641" max="5641" width="27.42578125" style="27" customWidth="1"/>
    <col min="5642" max="5642" width="34.85546875" style="27" customWidth="1"/>
    <col min="5643" max="5646" width="11.42578125" style="27"/>
    <col min="5647" max="5647" width="30.28515625" style="27" customWidth="1"/>
    <col min="5648" max="5889" width="11.42578125" style="27"/>
    <col min="5890" max="5891" width="20.42578125" style="27" customWidth="1"/>
    <col min="5892" max="5892" width="30.5703125" style="27" customWidth="1"/>
    <col min="5893" max="5893" width="30" style="27" customWidth="1"/>
    <col min="5894" max="5894" width="25.5703125" style="27" customWidth="1"/>
    <col min="5895" max="5895" width="36.42578125" style="27" customWidth="1"/>
    <col min="5896" max="5896" width="26" style="27" customWidth="1"/>
    <col min="5897" max="5897" width="27.42578125" style="27" customWidth="1"/>
    <col min="5898" max="5898" width="34.85546875" style="27" customWidth="1"/>
    <col min="5899" max="5902" width="11.42578125" style="27"/>
    <col min="5903" max="5903" width="30.28515625" style="27" customWidth="1"/>
    <col min="5904" max="6145" width="11.42578125" style="27"/>
    <col min="6146" max="6147" width="20.42578125" style="27" customWidth="1"/>
    <col min="6148" max="6148" width="30.5703125" style="27" customWidth="1"/>
    <col min="6149" max="6149" width="30" style="27" customWidth="1"/>
    <col min="6150" max="6150" width="25.5703125" style="27" customWidth="1"/>
    <col min="6151" max="6151" width="36.42578125" style="27" customWidth="1"/>
    <col min="6152" max="6152" width="26" style="27" customWidth="1"/>
    <col min="6153" max="6153" width="27.42578125" style="27" customWidth="1"/>
    <col min="6154" max="6154" width="34.85546875" style="27" customWidth="1"/>
    <col min="6155" max="6158" width="11.42578125" style="27"/>
    <col min="6159" max="6159" width="30.28515625" style="27" customWidth="1"/>
    <col min="6160" max="6401" width="11.42578125" style="27"/>
    <col min="6402" max="6403" width="20.42578125" style="27" customWidth="1"/>
    <col min="6404" max="6404" width="30.5703125" style="27" customWidth="1"/>
    <col min="6405" max="6405" width="30" style="27" customWidth="1"/>
    <col min="6406" max="6406" width="25.5703125" style="27" customWidth="1"/>
    <col min="6407" max="6407" width="36.42578125" style="27" customWidth="1"/>
    <col min="6408" max="6408" width="26" style="27" customWidth="1"/>
    <col min="6409" max="6409" width="27.42578125" style="27" customWidth="1"/>
    <col min="6410" max="6410" width="34.85546875" style="27" customWidth="1"/>
    <col min="6411" max="6414" width="11.42578125" style="27"/>
    <col min="6415" max="6415" width="30.28515625" style="27" customWidth="1"/>
    <col min="6416" max="6657" width="11.42578125" style="27"/>
    <col min="6658" max="6659" width="20.42578125" style="27" customWidth="1"/>
    <col min="6660" max="6660" width="30.5703125" style="27" customWidth="1"/>
    <col min="6661" max="6661" width="30" style="27" customWidth="1"/>
    <col min="6662" max="6662" width="25.5703125" style="27" customWidth="1"/>
    <col min="6663" max="6663" width="36.42578125" style="27" customWidth="1"/>
    <col min="6664" max="6664" width="26" style="27" customWidth="1"/>
    <col min="6665" max="6665" width="27.42578125" style="27" customWidth="1"/>
    <col min="6666" max="6666" width="34.85546875" style="27" customWidth="1"/>
    <col min="6667" max="6670" width="11.42578125" style="27"/>
    <col min="6671" max="6671" width="30.28515625" style="27" customWidth="1"/>
    <col min="6672" max="6913" width="11.42578125" style="27"/>
    <col min="6914" max="6915" width="20.42578125" style="27" customWidth="1"/>
    <col min="6916" max="6916" width="30.5703125" style="27" customWidth="1"/>
    <col min="6917" max="6917" width="30" style="27" customWidth="1"/>
    <col min="6918" max="6918" width="25.5703125" style="27" customWidth="1"/>
    <col min="6919" max="6919" width="36.42578125" style="27" customWidth="1"/>
    <col min="6920" max="6920" width="26" style="27" customWidth="1"/>
    <col min="6921" max="6921" width="27.42578125" style="27" customWidth="1"/>
    <col min="6922" max="6922" width="34.85546875" style="27" customWidth="1"/>
    <col min="6923" max="6926" width="11.42578125" style="27"/>
    <col min="6927" max="6927" width="30.28515625" style="27" customWidth="1"/>
    <col min="6928" max="7169" width="11.42578125" style="27"/>
    <col min="7170" max="7171" width="20.42578125" style="27" customWidth="1"/>
    <col min="7172" max="7172" width="30.5703125" style="27" customWidth="1"/>
    <col min="7173" max="7173" width="30" style="27" customWidth="1"/>
    <col min="7174" max="7174" width="25.5703125" style="27" customWidth="1"/>
    <col min="7175" max="7175" width="36.42578125" style="27" customWidth="1"/>
    <col min="7176" max="7176" width="26" style="27" customWidth="1"/>
    <col min="7177" max="7177" width="27.42578125" style="27" customWidth="1"/>
    <col min="7178" max="7178" width="34.85546875" style="27" customWidth="1"/>
    <col min="7179" max="7182" width="11.42578125" style="27"/>
    <col min="7183" max="7183" width="30.28515625" style="27" customWidth="1"/>
    <col min="7184" max="7425" width="11.42578125" style="27"/>
    <col min="7426" max="7427" width="20.42578125" style="27" customWidth="1"/>
    <col min="7428" max="7428" width="30.5703125" style="27" customWidth="1"/>
    <col min="7429" max="7429" width="30" style="27" customWidth="1"/>
    <col min="7430" max="7430" width="25.5703125" style="27" customWidth="1"/>
    <col min="7431" max="7431" width="36.42578125" style="27" customWidth="1"/>
    <col min="7432" max="7432" width="26" style="27" customWidth="1"/>
    <col min="7433" max="7433" width="27.42578125" style="27" customWidth="1"/>
    <col min="7434" max="7434" width="34.85546875" style="27" customWidth="1"/>
    <col min="7435" max="7438" width="11.42578125" style="27"/>
    <col min="7439" max="7439" width="30.28515625" style="27" customWidth="1"/>
    <col min="7440" max="7681" width="11.42578125" style="27"/>
    <col min="7682" max="7683" width="20.42578125" style="27" customWidth="1"/>
    <col min="7684" max="7684" width="30.5703125" style="27" customWidth="1"/>
    <col min="7685" max="7685" width="30" style="27" customWidth="1"/>
    <col min="7686" max="7686" width="25.5703125" style="27" customWidth="1"/>
    <col min="7687" max="7687" width="36.42578125" style="27" customWidth="1"/>
    <col min="7688" max="7688" width="26" style="27" customWidth="1"/>
    <col min="7689" max="7689" width="27.42578125" style="27" customWidth="1"/>
    <col min="7690" max="7690" width="34.85546875" style="27" customWidth="1"/>
    <col min="7691" max="7694" width="11.42578125" style="27"/>
    <col min="7695" max="7695" width="30.28515625" style="27" customWidth="1"/>
    <col min="7696" max="7937" width="11.42578125" style="27"/>
    <col min="7938" max="7939" width="20.42578125" style="27" customWidth="1"/>
    <col min="7940" max="7940" width="30.5703125" style="27" customWidth="1"/>
    <col min="7941" max="7941" width="30" style="27" customWidth="1"/>
    <col min="7942" max="7942" width="25.5703125" style="27" customWidth="1"/>
    <col min="7943" max="7943" width="36.42578125" style="27" customWidth="1"/>
    <col min="7944" max="7944" width="26" style="27" customWidth="1"/>
    <col min="7945" max="7945" width="27.42578125" style="27" customWidth="1"/>
    <col min="7946" max="7946" width="34.85546875" style="27" customWidth="1"/>
    <col min="7947" max="7950" width="11.42578125" style="27"/>
    <col min="7951" max="7951" width="30.28515625" style="27" customWidth="1"/>
    <col min="7952" max="8193" width="11.42578125" style="27"/>
    <col min="8194" max="8195" width="20.42578125" style="27" customWidth="1"/>
    <col min="8196" max="8196" width="30.5703125" style="27" customWidth="1"/>
    <col min="8197" max="8197" width="30" style="27" customWidth="1"/>
    <col min="8198" max="8198" width="25.5703125" style="27" customWidth="1"/>
    <col min="8199" max="8199" width="36.42578125" style="27" customWidth="1"/>
    <col min="8200" max="8200" width="26" style="27" customWidth="1"/>
    <col min="8201" max="8201" width="27.42578125" style="27" customWidth="1"/>
    <col min="8202" max="8202" width="34.85546875" style="27" customWidth="1"/>
    <col min="8203" max="8206" width="11.42578125" style="27"/>
    <col min="8207" max="8207" width="30.28515625" style="27" customWidth="1"/>
    <col min="8208" max="8449" width="11.42578125" style="27"/>
    <col min="8450" max="8451" width="20.42578125" style="27" customWidth="1"/>
    <col min="8452" max="8452" width="30.5703125" style="27" customWidth="1"/>
    <col min="8453" max="8453" width="30" style="27" customWidth="1"/>
    <col min="8454" max="8454" width="25.5703125" style="27" customWidth="1"/>
    <col min="8455" max="8455" width="36.42578125" style="27" customWidth="1"/>
    <col min="8456" max="8456" width="26" style="27" customWidth="1"/>
    <col min="8457" max="8457" width="27.42578125" style="27" customWidth="1"/>
    <col min="8458" max="8458" width="34.85546875" style="27" customWidth="1"/>
    <col min="8459" max="8462" width="11.42578125" style="27"/>
    <col min="8463" max="8463" width="30.28515625" style="27" customWidth="1"/>
    <col min="8464" max="8705" width="11.42578125" style="27"/>
    <col min="8706" max="8707" width="20.42578125" style="27" customWidth="1"/>
    <col min="8708" max="8708" width="30.5703125" style="27" customWidth="1"/>
    <col min="8709" max="8709" width="30" style="27" customWidth="1"/>
    <col min="8710" max="8710" width="25.5703125" style="27" customWidth="1"/>
    <col min="8711" max="8711" width="36.42578125" style="27" customWidth="1"/>
    <col min="8712" max="8712" width="26" style="27" customWidth="1"/>
    <col min="8713" max="8713" width="27.42578125" style="27" customWidth="1"/>
    <col min="8714" max="8714" width="34.85546875" style="27" customWidth="1"/>
    <col min="8715" max="8718" width="11.42578125" style="27"/>
    <col min="8719" max="8719" width="30.28515625" style="27" customWidth="1"/>
    <col min="8720" max="8961" width="11.42578125" style="27"/>
    <col min="8962" max="8963" width="20.42578125" style="27" customWidth="1"/>
    <col min="8964" max="8964" width="30.5703125" style="27" customWidth="1"/>
    <col min="8965" max="8965" width="30" style="27" customWidth="1"/>
    <col min="8966" max="8966" width="25.5703125" style="27" customWidth="1"/>
    <col min="8967" max="8967" width="36.42578125" style="27" customWidth="1"/>
    <col min="8968" max="8968" width="26" style="27" customWidth="1"/>
    <col min="8969" max="8969" width="27.42578125" style="27" customWidth="1"/>
    <col min="8970" max="8970" width="34.85546875" style="27" customWidth="1"/>
    <col min="8971" max="8974" width="11.42578125" style="27"/>
    <col min="8975" max="8975" width="30.28515625" style="27" customWidth="1"/>
    <col min="8976" max="9217" width="11.42578125" style="27"/>
    <col min="9218" max="9219" width="20.42578125" style="27" customWidth="1"/>
    <col min="9220" max="9220" width="30.5703125" style="27" customWidth="1"/>
    <col min="9221" max="9221" width="30" style="27" customWidth="1"/>
    <col min="9222" max="9222" width="25.5703125" style="27" customWidth="1"/>
    <col min="9223" max="9223" width="36.42578125" style="27" customWidth="1"/>
    <col min="9224" max="9224" width="26" style="27" customWidth="1"/>
    <col min="9225" max="9225" width="27.42578125" style="27" customWidth="1"/>
    <col min="9226" max="9226" width="34.85546875" style="27" customWidth="1"/>
    <col min="9227" max="9230" width="11.42578125" style="27"/>
    <col min="9231" max="9231" width="30.28515625" style="27" customWidth="1"/>
    <col min="9232" max="9473" width="11.42578125" style="27"/>
    <col min="9474" max="9475" width="20.42578125" style="27" customWidth="1"/>
    <col min="9476" max="9476" width="30.5703125" style="27" customWidth="1"/>
    <col min="9477" max="9477" width="30" style="27" customWidth="1"/>
    <col min="9478" max="9478" width="25.5703125" style="27" customWidth="1"/>
    <col min="9479" max="9479" width="36.42578125" style="27" customWidth="1"/>
    <col min="9480" max="9480" width="26" style="27" customWidth="1"/>
    <col min="9481" max="9481" width="27.42578125" style="27" customWidth="1"/>
    <col min="9482" max="9482" width="34.85546875" style="27" customWidth="1"/>
    <col min="9483" max="9486" width="11.42578125" style="27"/>
    <col min="9487" max="9487" width="30.28515625" style="27" customWidth="1"/>
    <col min="9488" max="9729" width="11.42578125" style="27"/>
    <col min="9730" max="9731" width="20.42578125" style="27" customWidth="1"/>
    <col min="9732" max="9732" width="30.5703125" style="27" customWidth="1"/>
    <col min="9733" max="9733" width="30" style="27" customWidth="1"/>
    <col min="9734" max="9734" width="25.5703125" style="27" customWidth="1"/>
    <col min="9735" max="9735" width="36.42578125" style="27" customWidth="1"/>
    <col min="9736" max="9736" width="26" style="27" customWidth="1"/>
    <col min="9737" max="9737" width="27.42578125" style="27" customWidth="1"/>
    <col min="9738" max="9738" width="34.85546875" style="27" customWidth="1"/>
    <col min="9739" max="9742" width="11.42578125" style="27"/>
    <col min="9743" max="9743" width="30.28515625" style="27" customWidth="1"/>
    <col min="9744" max="9985" width="11.42578125" style="27"/>
    <col min="9986" max="9987" width="20.42578125" style="27" customWidth="1"/>
    <col min="9988" max="9988" width="30.5703125" style="27" customWidth="1"/>
    <col min="9989" max="9989" width="30" style="27" customWidth="1"/>
    <col min="9990" max="9990" width="25.5703125" style="27" customWidth="1"/>
    <col min="9991" max="9991" width="36.42578125" style="27" customWidth="1"/>
    <col min="9992" max="9992" width="26" style="27" customWidth="1"/>
    <col min="9993" max="9993" width="27.42578125" style="27" customWidth="1"/>
    <col min="9994" max="9994" width="34.85546875" style="27" customWidth="1"/>
    <col min="9995" max="9998" width="11.42578125" style="27"/>
    <col min="9999" max="9999" width="30.28515625" style="27" customWidth="1"/>
    <col min="10000" max="10241" width="11.42578125" style="27"/>
    <col min="10242" max="10243" width="20.42578125" style="27" customWidth="1"/>
    <col min="10244" max="10244" width="30.5703125" style="27" customWidth="1"/>
    <col min="10245" max="10245" width="30" style="27" customWidth="1"/>
    <col min="10246" max="10246" width="25.5703125" style="27" customWidth="1"/>
    <col min="10247" max="10247" width="36.42578125" style="27" customWidth="1"/>
    <col min="10248" max="10248" width="26" style="27" customWidth="1"/>
    <col min="10249" max="10249" width="27.42578125" style="27" customWidth="1"/>
    <col min="10250" max="10250" width="34.85546875" style="27" customWidth="1"/>
    <col min="10251" max="10254" width="11.42578125" style="27"/>
    <col min="10255" max="10255" width="30.28515625" style="27" customWidth="1"/>
    <col min="10256" max="10497" width="11.42578125" style="27"/>
    <col min="10498" max="10499" width="20.42578125" style="27" customWidth="1"/>
    <col min="10500" max="10500" width="30.5703125" style="27" customWidth="1"/>
    <col min="10501" max="10501" width="30" style="27" customWidth="1"/>
    <col min="10502" max="10502" width="25.5703125" style="27" customWidth="1"/>
    <col min="10503" max="10503" width="36.42578125" style="27" customWidth="1"/>
    <col min="10504" max="10504" width="26" style="27" customWidth="1"/>
    <col min="10505" max="10505" width="27.42578125" style="27" customWidth="1"/>
    <col min="10506" max="10506" width="34.85546875" style="27" customWidth="1"/>
    <col min="10507" max="10510" width="11.42578125" style="27"/>
    <col min="10511" max="10511" width="30.28515625" style="27" customWidth="1"/>
    <col min="10512" max="10753" width="11.42578125" style="27"/>
    <col min="10754" max="10755" width="20.42578125" style="27" customWidth="1"/>
    <col min="10756" max="10756" width="30.5703125" style="27" customWidth="1"/>
    <col min="10757" max="10757" width="30" style="27" customWidth="1"/>
    <col min="10758" max="10758" width="25.5703125" style="27" customWidth="1"/>
    <col min="10759" max="10759" width="36.42578125" style="27" customWidth="1"/>
    <col min="10760" max="10760" width="26" style="27" customWidth="1"/>
    <col min="10761" max="10761" width="27.42578125" style="27" customWidth="1"/>
    <col min="10762" max="10762" width="34.85546875" style="27" customWidth="1"/>
    <col min="10763" max="10766" width="11.42578125" style="27"/>
    <col min="10767" max="10767" width="30.28515625" style="27" customWidth="1"/>
    <col min="10768" max="11009" width="11.42578125" style="27"/>
    <col min="11010" max="11011" width="20.42578125" style="27" customWidth="1"/>
    <col min="11012" max="11012" width="30.5703125" style="27" customWidth="1"/>
    <col min="11013" max="11013" width="30" style="27" customWidth="1"/>
    <col min="11014" max="11014" width="25.5703125" style="27" customWidth="1"/>
    <col min="11015" max="11015" width="36.42578125" style="27" customWidth="1"/>
    <col min="11016" max="11016" width="26" style="27" customWidth="1"/>
    <col min="11017" max="11017" width="27.42578125" style="27" customWidth="1"/>
    <col min="11018" max="11018" width="34.85546875" style="27" customWidth="1"/>
    <col min="11019" max="11022" width="11.42578125" style="27"/>
    <col min="11023" max="11023" width="30.28515625" style="27" customWidth="1"/>
    <col min="11024" max="11265" width="11.42578125" style="27"/>
    <col min="11266" max="11267" width="20.42578125" style="27" customWidth="1"/>
    <col min="11268" max="11268" width="30.5703125" style="27" customWidth="1"/>
    <col min="11269" max="11269" width="30" style="27" customWidth="1"/>
    <col min="11270" max="11270" width="25.5703125" style="27" customWidth="1"/>
    <col min="11271" max="11271" width="36.42578125" style="27" customWidth="1"/>
    <col min="11272" max="11272" width="26" style="27" customWidth="1"/>
    <col min="11273" max="11273" width="27.42578125" style="27" customWidth="1"/>
    <col min="11274" max="11274" width="34.85546875" style="27" customWidth="1"/>
    <col min="11275" max="11278" width="11.42578125" style="27"/>
    <col min="11279" max="11279" width="30.28515625" style="27" customWidth="1"/>
    <col min="11280" max="11521" width="11.42578125" style="27"/>
    <col min="11522" max="11523" width="20.42578125" style="27" customWidth="1"/>
    <col min="11524" max="11524" width="30.5703125" style="27" customWidth="1"/>
    <col min="11525" max="11525" width="30" style="27" customWidth="1"/>
    <col min="11526" max="11526" width="25.5703125" style="27" customWidth="1"/>
    <col min="11527" max="11527" width="36.42578125" style="27" customWidth="1"/>
    <col min="11528" max="11528" width="26" style="27" customWidth="1"/>
    <col min="11529" max="11529" width="27.42578125" style="27" customWidth="1"/>
    <col min="11530" max="11530" width="34.85546875" style="27" customWidth="1"/>
    <col min="11531" max="11534" width="11.42578125" style="27"/>
    <col min="11535" max="11535" width="30.28515625" style="27" customWidth="1"/>
    <col min="11536" max="11777" width="11.42578125" style="27"/>
    <col min="11778" max="11779" width="20.42578125" style="27" customWidth="1"/>
    <col min="11780" max="11780" width="30.5703125" style="27" customWidth="1"/>
    <col min="11781" max="11781" width="30" style="27" customWidth="1"/>
    <col min="11782" max="11782" width="25.5703125" style="27" customWidth="1"/>
    <col min="11783" max="11783" width="36.42578125" style="27" customWidth="1"/>
    <col min="11784" max="11784" width="26" style="27" customWidth="1"/>
    <col min="11785" max="11785" width="27.42578125" style="27" customWidth="1"/>
    <col min="11786" max="11786" width="34.85546875" style="27" customWidth="1"/>
    <col min="11787" max="11790" width="11.42578125" style="27"/>
    <col min="11791" max="11791" width="30.28515625" style="27" customWidth="1"/>
    <col min="11792" max="12033" width="11.42578125" style="27"/>
    <col min="12034" max="12035" width="20.42578125" style="27" customWidth="1"/>
    <col min="12036" max="12036" width="30.5703125" style="27" customWidth="1"/>
    <col min="12037" max="12037" width="30" style="27" customWidth="1"/>
    <col min="12038" max="12038" width="25.5703125" style="27" customWidth="1"/>
    <col min="12039" max="12039" width="36.42578125" style="27" customWidth="1"/>
    <col min="12040" max="12040" width="26" style="27" customWidth="1"/>
    <col min="12041" max="12041" width="27.42578125" style="27" customWidth="1"/>
    <col min="12042" max="12042" width="34.85546875" style="27" customWidth="1"/>
    <col min="12043" max="12046" width="11.42578125" style="27"/>
    <col min="12047" max="12047" width="30.28515625" style="27" customWidth="1"/>
    <col min="12048" max="12289" width="11.42578125" style="27"/>
    <col min="12290" max="12291" width="20.42578125" style="27" customWidth="1"/>
    <col min="12292" max="12292" width="30.5703125" style="27" customWidth="1"/>
    <col min="12293" max="12293" width="30" style="27" customWidth="1"/>
    <col min="12294" max="12294" width="25.5703125" style="27" customWidth="1"/>
    <col min="12295" max="12295" width="36.42578125" style="27" customWidth="1"/>
    <col min="12296" max="12296" width="26" style="27" customWidth="1"/>
    <col min="12297" max="12297" width="27.42578125" style="27" customWidth="1"/>
    <col min="12298" max="12298" width="34.85546875" style="27" customWidth="1"/>
    <col min="12299" max="12302" width="11.42578125" style="27"/>
    <col min="12303" max="12303" width="30.28515625" style="27" customWidth="1"/>
    <col min="12304" max="12545" width="11.42578125" style="27"/>
    <col min="12546" max="12547" width="20.42578125" style="27" customWidth="1"/>
    <col min="12548" max="12548" width="30.5703125" style="27" customWidth="1"/>
    <col min="12549" max="12549" width="30" style="27" customWidth="1"/>
    <col min="12550" max="12550" width="25.5703125" style="27" customWidth="1"/>
    <col min="12551" max="12551" width="36.42578125" style="27" customWidth="1"/>
    <col min="12552" max="12552" width="26" style="27" customWidth="1"/>
    <col min="12553" max="12553" width="27.42578125" style="27" customWidth="1"/>
    <col min="12554" max="12554" width="34.85546875" style="27" customWidth="1"/>
    <col min="12555" max="12558" width="11.42578125" style="27"/>
    <col min="12559" max="12559" width="30.28515625" style="27" customWidth="1"/>
    <col min="12560" max="12801" width="11.42578125" style="27"/>
    <col min="12802" max="12803" width="20.42578125" style="27" customWidth="1"/>
    <col min="12804" max="12804" width="30.5703125" style="27" customWidth="1"/>
    <col min="12805" max="12805" width="30" style="27" customWidth="1"/>
    <col min="12806" max="12806" width="25.5703125" style="27" customWidth="1"/>
    <col min="12807" max="12807" width="36.42578125" style="27" customWidth="1"/>
    <col min="12808" max="12808" width="26" style="27" customWidth="1"/>
    <col min="12809" max="12809" width="27.42578125" style="27" customWidth="1"/>
    <col min="12810" max="12810" width="34.85546875" style="27" customWidth="1"/>
    <col min="12811" max="12814" width="11.42578125" style="27"/>
    <col min="12815" max="12815" width="30.28515625" style="27" customWidth="1"/>
    <col min="12816" max="13057" width="11.42578125" style="27"/>
    <col min="13058" max="13059" width="20.42578125" style="27" customWidth="1"/>
    <col min="13060" max="13060" width="30.5703125" style="27" customWidth="1"/>
    <col min="13061" max="13061" width="30" style="27" customWidth="1"/>
    <col min="13062" max="13062" width="25.5703125" style="27" customWidth="1"/>
    <col min="13063" max="13063" width="36.42578125" style="27" customWidth="1"/>
    <col min="13064" max="13064" width="26" style="27" customWidth="1"/>
    <col min="13065" max="13065" width="27.42578125" style="27" customWidth="1"/>
    <col min="13066" max="13066" width="34.85546875" style="27" customWidth="1"/>
    <col min="13067" max="13070" width="11.42578125" style="27"/>
    <col min="13071" max="13071" width="30.28515625" style="27" customWidth="1"/>
    <col min="13072" max="13313" width="11.42578125" style="27"/>
    <col min="13314" max="13315" width="20.42578125" style="27" customWidth="1"/>
    <col min="13316" max="13316" width="30.5703125" style="27" customWidth="1"/>
    <col min="13317" max="13317" width="30" style="27" customWidth="1"/>
    <col min="13318" max="13318" width="25.5703125" style="27" customWidth="1"/>
    <col min="13319" max="13319" width="36.42578125" style="27" customWidth="1"/>
    <col min="13320" max="13320" width="26" style="27" customWidth="1"/>
    <col min="13321" max="13321" width="27.42578125" style="27" customWidth="1"/>
    <col min="13322" max="13322" width="34.85546875" style="27" customWidth="1"/>
    <col min="13323" max="13326" width="11.42578125" style="27"/>
    <col min="13327" max="13327" width="30.28515625" style="27" customWidth="1"/>
    <col min="13328" max="13569" width="11.42578125" style="27"/>
    <col min="13570" max="13571" width="20.42578125" style="27" customWidth="1"/>
    <col min="13572" max="13572" width="30.5703125" style="27" customWidth="1"/>
    <col min="13573" max="13573" width="30" style="27" customWidth="1"/>
    <col min="13574" max="13574" width="25.5703125" style="27" customWidth="1"/>
    <col min="13575" max="13575" width="36.42578125" style="27" customWidth="1"/>
    <col min="13576" max="13576" width="26" style="27" customWidth="1"/>
    <col min="13577" max="13577" width="27.42578125" style="27" customWidth="1"/>
    <col min="13578" max="13578" width="34.85546875" style="27" customWidth="1"/>
    <col min="13579" max="13582" width="11.42578125" style="27"/>
    <col min="13583" max="13583" width="30.28515625" style="27" customWidth="1"/>
    <col min="13584" max="13825" width="11.42578125" style="27"/>
    <col min="13826" max="13827" width="20.42578125" style="27" customWidth="1"/>
    <col min="13828" max="13828" width="30.5703125" style="27" customWidth="1"/>
    <col min="13829" max="13829" width="30" style="27" customWidth="1"/>
    <col min="13830" max="13830" width="25.5703125" style="27" customWidth="1"/>
    <col min="13831" max="13831" width="36.42578125" style="27" customWidth="1"/>
    <col min="13832" max="13832" width="26" style="27" customWidth="1"/>
    <col min="13833" max="13833" width="27.42578125" style="27" customWidth="1"/>
    <col min="13834" max="13834" width="34.85546875" style="27" customWidth="1"/>
    <col min="13835" max="13838" width="11.42578125" style="27"/>
    <col min="13839" max="13839" width="30.28515625" style="27" customWidth="1"/>
    <col min="13840" max="14081" width="11.42578125" style="27"/>
    <col min="14082" max="14083" width="20.42578125" style="27" customWidth="1"/>
    <col min="14084" max="14084" width="30.5703125" style="27" customWidth="1"/>
    <col min="14085" max="14085" width="30" style="27" customWidth="1"/>
    <col min="14086" max="14086" width="25.5703125" style="27" customWidth="1"/>
    <col min="14087" max="14087" width="36.42578125" style="27" customWidth="1"/>
    <col min="14088" max="14088" width="26" style="27" customWidth="1"/>
    <col min="14089" max="14089" width="27.42578125" style="27" customWidth="1"/>
    <col min="14090" max="14090" width="34.85546875" style="27" customWidth="1"/>
    <col min="14091" max="14094" width="11.42578125" style="27"/>
    <col min="14095" max="14095" width="30.28515625" style="27" customWidth="1"/>
    <col min="14096" max="14337" width="11.42578125" style="27"/>
    <col min="14338" max="14339" width="20.42578125" style="27" customWidth="1"/>
    <col min="14340" max="14340" width="30.5703125" style="27" customWidth="1"/>
    <col min="14341" max="14341" width="30" style="27" customWidth="1"/>
    <col min="14342" max="14342" width="25.5703125" style="27" customWidth="1"/>
    <col min="14343" max="14343" width="36.42578125" style="27" customWidth="1"/>
    <col min="14344" max="14344" width="26" style="27" customWidth="1"/>
    <col min="14345" max="14345" width="27.42578125" style="27" customWidth="1"/>
    <col min="14346" max="14346" width="34.85546875" style="27" customWidth="1"/>
    <col min="14347" max="14350" width="11.42578125" style="27"/>
    <col min="14351" max="14351" width="30.28515625" style="27" customWidth="1"/>
    <col min="14352" max="14593" width="11.42578125" style="27"/>
    <col min="14594" max="14595" width="20.42578125" style="27" customWidth="1"/>
    <col min="14596" max="14596" width="30.5703125" style="27" customWidth="1"/>
    <col min="14597" max="14597" width="30" style="27" customWidth="1"/>
    <col min="14598" max="14598" width="25.5703125" style="27" customWidth="1"/>
    <col min="14599" max="14599" width="36.42578125" style="27" customWidth="1"/>
    <col min="14600" max="14600" width="26" style="27" customWidth="1"/>
    <col min="14601" max="14601" width="27.42578125" style="27" customWidth="1"/>
    <col min="14602" max="14602" width="34.85546875" style="27" customWidth="1"/>
    <col min="14603" max="14606" width="11.42578125" style="27"/>
    <col min="14607" max="14607" width="30.28515625" style="27" customWidth="1"/>
    <col min="14608" max="14849" width="11.42578125" style="27"/>
    <col min="14850" max="14851" width="20.42578125" style="27" customWidth="1"/>
    <col min="14852" max="14852" width="30.5703125" style="27" customWidth="1"/>
    <col min="14853" max="14853" width="30" style="27" customWidth="1"/>
    <col min="14854" max="14854" width="25.5703125" style="27" customWidth="1"/>
    <col min="14855" max="14855" width="36.42578125" style="27" customWidth="1"/>
    <col min="14856" max="14856" width="26" style="27" customWidth="1"/>
    <col min="14857" max="14857" width="27.42578125" style="27" customWidth="1"/>
    <col min="14858" max="14858" width="34.85546875" style="27" customWidth="1"/>
    <col min="14859" max="14862" width="11.42578125" style="27"/>
    <col min="14863" max="14863" width="30.28515625" style="27" customWidth="1"/>
    <col min="14864" max="15105" width="11.42578125" style="27"/>
    <col min="15106" max="15107" width="20.42578125" style="27" customWidth="1"/>
    <col min="15108" max="15108" width="30.5703125" style="27" customWidth="1"/>
    <col min="15109" max="15109" width="30" style="27" customWidth="1"/>
    <col min="15110" max="15110" width="25.5703125" style="27" customWidth="1"/>
    <col min="15111" max="15111" width="36.42578125" style="27" customWidth="1"/>
    <col min="15112" max="15112" width="26" style="27" customWidth="1"/>
    <col min="15113" max="15113" width="27.42578125" style="27" customWidth="1"/>
    <col min="15114" max="15114" width="34.85546875" style="27" customWidth="1"/>
    <col min="15115" max="15118" width="11.42578125" style="27"/>
    <col min="15119" max="15119" width="30.28515625" style="27" customWidth="1"/>
    <col min="15120" max="15361" width="11.42578125" style="27"/>
    <col min="15362" max="15363" width="20.42578125" style="27" customWidth="1"/>
    <col min="15364" max="15364" width="30.5703125" style="27" customWidth="1"/>
    <col min="15365" max="15365" width="30" style="27" customWidth="1"/>
    <col min="15366" max="15366" width="25.5703125" style="27" customWidth="1"/>
    <col min="15367" max="15367" width="36.42578125" style="27" customWidth="1"/>
    <col min="15368" max="15368" width="26" style="27" customWidth="1"/>
    <col min="15369" max="15369" width="27.42578125" style="27" customWidth="1"/>
    <col min="15370" max="15370" width="34.85546875" style="27" customWidth="1"/>
    <col min="15371" max="15374" width="11.42578125" style="27"/>
    <col min="15375" max="15375" width="30.28515625" style="27" customWidth="1"/>
    <col min="15376" max="15617" width="11.42578125" style="27"/>
    <col min="15618" max="15619" width="20.42578125" style="27" customWidth="1"/>
    <col min="15620" max="15620" width="30.5703125" style="27" customWidth="1"/>
    <col min="15621" max="15621" width="30" style="27" customWidth="1"/>
    <col min="15622" max="15622" width="25.5703125" style="27" customWidth="1"/>
    <col min="15623" max="15623" width="36.42578125" style="27" customWidth="1"/>
    <col min="15624" max="15624" width="26" style="27" customWidth="1"/>
    <col min="15625" max="15625" width="27.42578125" style="27" customWidth="1"/>
    <col min="15626" max="15626" width="34.85546875" style="27" customWidth="1"/>
    <col min="15627" max="15630" width="11.42578125" style="27"/>
    <col min="15631" max="15631" width="30.28515625" style="27" customWidth="1"/>
    <col min="15632" max="15873" width="11.42578125" style="27"/>
    <col min="15874" max="15875" width="20.42578125" style="27" customWidth="1"/>
    <col min="15876" max="15876" width="30.5703125" style="27" customWidth="1"/>
    <col min="15877" max="15877" width="30" style="27" customWidth="1"/>
    <col min="15878" max="15878" width="25.5703125" style="27" customWidth="1"/>
    <col min="15879" max="15879" width="36.42578125" style="27" customWidth="1"/>
    <col min="15880" max="15880" width="26" style="27" customWidth="1"/>
    <col min="15881" max="15881" width="27.42578125" style="27" customWidth="1"/>
    <col min="15882" max="15882" width="34.85546875" style="27" customWidth="1"/>
    <col min="15883" max="15886" width="11.42578125" style="27"/>
    <col min="15887" max="15887" width="30.28515625" style="27" customWidth="1"/>
    <col min="15888" max="16129" width="11.42578125" style="27"/>
    <col min="16130" max="16131" width="20.42578125" style="27" customWidth="1"/>
    <col min="16132" max="16132" width="30.5703125" style="27" customWidth="1"/>
    <col min="16133" max="16133" width="30" style="27" customWidth="1"/>
    <col min="16134" max="16134" width="25.5703125" style="27" customWidth="1"/>
    <col min="16135" max="16135" width="36.42578125" style="27" customWidth="1"/>
    <col min="16136" max="16136" width="26" style="27" customWidth="1"/>
    <col min="16137" max="16137" width="27.42578125" style="27" customWidth="1"/>
    <col min="16138" max="16138" width="34.85546875" style="27" customWidth="1"/>
    <col min="16139" max="16142" width="11.42578125" style="27"/>
    <col min="16143" max="16143" width="30.28515625" style="27" customWidth="1"/>
    <col min="16144" max="16384" width="11.42578125" style="27"/>
  </cols>
  <sheetData>
    <row r="1" spans="1:15">
      <c r="A1" s="28" t="s">
        <v>745</v>
      </c>
    </row>
    <row r="2" spans="1:15" ht="15">
      <c r="B2" s="29"/>
      <c r="C2" s="29" t="s">
        <v>746</v>
      </c>
      <c r="D2" s="2" t="s">
        <v>773</v>
      </c>
      <c r="L2" s="840" t="s">
        <v>17</v>
      </c>
      <c r="M2" s="841"/>
      <c r="N2" s="841"/>
      <c r="O2" s="842"/>
    </row>
    <row r="3" spans="1:15" ht="15">
      <c r="B3" s="29"/>
      <c r="C3" s="29"/>
      <c r="D3" s="2"/>
      <c r="L3" s="47"/>
      <c r="M3" s="4"/>
      <c r="N3" s="4"/>
      <c r="O3" s="23"/>
    </row>
    <row r="4" spans="1:15" ht="15">
      <c r="L4" s="48"/>
      <c r="M4" s="8"/>
      <c r="N4" s="9" t="s">
        <v>19</v>
      </c>
      <c r="O4" s="24"/>
    </row>
    <row r="5" spans="1:15" ht="15">
      <c r="B5" s="29"/>
      <c r="C5" s="29" t="s">
        <v>774</v>
      </c>
      <c r="D5" s="2" t="s">
        <v>775</v>
      </c>
      <c r="L5" s="48"/>
      <c r="M5" s="12"/>
      <c r="N5" s="9" t="s">
        <v>21</v>
      </c>
      <c r="O5" s="24"/>
    </row>
    <row r="6" spans="1:15" ht="15">
      <c r="L6" s="48"/>
      <c r="M6" s="14"/>
      <c r="N6" s="9" t="s">
        <v>23</v>
      </c>
      <c r="O6" s="24"/>
    </row>
    <row r="7" spans="1:15" ht="29.25" customHeight="1">
      <c r="B7" s="37" t="s">
        <v>753</v>
      </c>
      <c r="C7" s="37" t="s">
        <v>776</v>
      </c>
      <c r="D7" s="37" t="s">
        <v>777</v>
      </c>
      <c r="E7" s="38" t="s">
        <v>778</v>
      </c>
      <c r="F7" s="38" t="s">
        <v>779</v>
      </c>
      <c r="G7" s="38" t="s">
        <v>780</v>
      </c>
      <c r="H7" s="38" t="s">
        <v>764</v>
      </c>
      <c r="I7" s="38" t="s">
        <v>765</v>
      </c>
      <c r="J7" s="38" t="s">
        <v>781</v>
      </c>
      <c r="L7" s="49"/>
      <c r="M7" s="17"/>
      <c r="N7" s="17"/>
      <c r="O7" s="25"/>
    </row>
    <row r="8" spans="1:15" ht="107.25" customHeight="1">
      <c r="B8" s="39" t="s">
        <v>782</v>
      </c>
      <c r="C8" s="852" t="s">
        <v>783</v>
      </c>
      <c r="D8" s="39" t="s">
        <v>784</v>
      </c>
      <c r="E8" s="39" t="s">
        <v>785</v>
      </c>
      <c r="F8" s="39" t="s">
        <v>786</v>
      </c>
      <c r="G8" s="39" t="s">
        <v>787</v>
      </c>
      <c r="H8" s="39" t="s">
        <v>788</v>
      </c>
      <c r="I8" s="39" t="s">
        <v>789</v>
      </c>
      <c r="J8" s="8"/>
      <c r="K8" s="50">
        <v>1</v>
      </c>
      <c r="L8" s="45">
        <v>1</v>
      </c>
    </row>
    <row r="9" spans="1:15" ht="106.5" customHeight="1">
      <c r="B9" s="39" t="s">
        <v>790</v>
      </c>
      <c r="C9" s="854"/>
      <c r="D9" s="39" t="s">
        <v>791</v>
      </c>
      <c r="E9" s="39" t="s">
        <v>792</v>
      </c>
      <c r="F9" s="39" t="s">
        <v>786</v>
      </c>
      <c r="G9" s="39" t="s">
        <v>793</v>
      </c>
      <c r="H9" s="39" t="s">
        <v>794</v>
      </c>
      <c r="I9" s="39" t="s">
        <v>795</v>
      </c>
      <c r="J9" s="8"/>
      <c r="K9" s="50">
        <v>2</v>
      </c>
      <c r="L9" s="45">
        <v>2</v>
      </c>
    </row>
    <row r="10" spans="1:15" ht="196.5" customHeight="1">
      <c r="B10" s="39" t="s">
        <v>796</v>
      </c>
      <c r="C10" s="39" t="s">
        <v>797</v>
      </c>
      <c r="D10" s="39" t="s">
        <v>798</v>
      </c>
      <c r="E10" s="39" t="s">
        <v>799</v>
      </c>
      <c r="F10" s="39" t="s">
        <v>800</v>
      </c>
      <c r="G10" s="39" t="s">
        <v>801</v>
      </c>
      <c r="H10" s="39" t="s">
        <v>802</v>
      </c>
      <c r="I10" s="39" t="s">
        <v>803</v>
      </c>
      <c r="J10" s="8"/>
      <c r="K10" s="50">
        <v>3</v>
      </c>
      <c r="L10" s="45">
        <v>3</v>
      </c>
    </row>
    <row r="11" spans="1:15" ht="72">
      <c r="B11" s="39" t="s">
        <v>804</v>
      </c>
      <c r="C11" s="855" t="s">
        <v>805</v>
      </c>
      <c r="D11" s="39" t="s">
        <v>806</v>
      </c>
      <c r="E11" s="39" t="s">
        <v>807</v>
      </c>
      <c r="F11" s="39" t="s">
        <v>808</v>
      </c>
      <c r="G11" s="39" t="s">
        <v>809</v>
      </c>
      <c r="H11" s="39" t="s">
        <v>810</v>
      </c>
      <c r="I11" s="39" t="s">
        <v>811</v>
      </c>
      <c r="J11" s="8"/>
      <c r="K11" s="50">
        <v>4</v>
      </c>
      <c r="L11" s="45">
        <v>4</v>
      </c>
    </row>
    <row r="12" spans="1:15" ht="123.75" customHeight="1">
      <c r="B12" s="39" t="s">
        <v>812</v>
      </c>
      <c r="C12" s="856"/>
      <c r="D12" s="39" t="s">
        <v>813</v>
      </c>
      <c r="E12" s="39" t="s">
        <v>814</v>
      </c>
      <c r="F12" s="39" t="s">
        <v>815</v>
      </c>
      <c r="G12" s="39" t="s">
        <v>816</v>
      </c>
      <c r="H12" s="39" t="s">
        <v>817</v>
      </c>
      <c r="I12" s="39" t="s">
        <v>818</v>
      </c>
      <c r="J12" s="51"/>
      <c r="K12" s="50">
        <v>5</v>
      </c>
      <c r="L12" s="45">
        <v>5</v>
      </c>
    </row>
    <row r="13" spans="1:15" ht="163.5" customHeight="1">
      <c r="B13" s="855" t="s">
        <v>819</v>
      </c>
      <c r="C13" s="852" t="s">
        <v>820</v>
      </c>
      <c r="D13" s="852" t="s">
        <v>821</v>
      </c>
      <c r="E13" s="855" t="s">
        <v>822</v>
      </c>
      <c r="F13" s="852" t="s">
        <v>823</v>
      </c>
      <c r="G13" s="852" t="s">
        <v>824</v>
      </c>
      <c r="H13" s="852" t="s">
        <v>825</v>
      </c>
      <c r="I13" s="852" t="s">
        <v>826</v>
      </c>
      <c r="J13" s="846"/>
      <c r="K13" s="849">
        <v>6</v>
      </c>
      <c r="L13" s="850">
        <v>6</v>
      </c>
    </row>
    <row r="14" spans="1:15" ht="39.75" customHeight="1">
      <c r="B14" s="855"/>
      <c r="C14" s="853"/>
      <c r="D14" s="853"/>
      <c r="E14" s="856"/>
      <c r="F14" s="853"/>
      <c r="G14" s="853"/>
      <c r="H14" s="853"/>
      <c r="I14" s="853"/>
      <c r="J14" s="847"/>
      <c r="K14" s="849"/>
      <c r="L14" s="850"/>
    </row>
    <row r="15" spans="1:15">
      <c r="B15" s="855"/>
      <c r="C15" s="853"/>
      <c r="D15" s="853"/>
      <c r="E15" s="856"/>
      <c r="F15" s="853"/>
      <c r="G15" s="853"/>
      <c r="H15" s="853"/>
      <c r="I15" s="853"/>
      <c r="J15" s="847"/>
      <c r="K15" s="849"/>
      <c r="L15" s="850"/>
    </row>
    <row r="16" spans="1:15" ht="34.5" customHeight="1">
      <c r="B16" s="855"/>
      <c r="C16" s="853"/>
      <c r="D16" s="853"/>
      <c r="E16" s="856"/>
      <c r="F16" s="853"/>
      <c r="G16" s="853"/>
      <c r="H16" s="853"/>
      <c r="I16" s="853"/>
      <c r="J16" s="847"/>
      <c r="K16" s="849"/>
      <c r="L16" s="850"/>
    </row>
    <row r="17" spans="2:12" ht="22.5" customHeight="1">
      <c r="B17" s="855"/>
      <c r="C17" s="853"/>
      <c r="D17" s="853"/>
      <c r="E17" s="856"/>
      <c r="F17" s="853"/>
      <c r="G17" s="853"/>
      <c r="H17" s="853"/>
      <c r="I17" s="853"/>
      <c r="J17" s="847"/>
      <c r="K17" s="849"/>
      <c r="L17" s="850"/>
    </row>
    <row r="18" spans="2:12" ht="72" customHeight="1">
      <c r="B18" s="855"/>
      <c r="C18" s="854"/>
      <c r="D18" s="854"/>
      <c r="E18" s="856"/>
      <c r="F18" s="853"/>
      <c r="G18" s="854"/>
      <c r="H18" s="854"/>
      <c r="I18" s="854"/>
      <c r="J18" s="848"/>
      <c r="K18" s="849"/>
      <c r="L18" s="850"/>
    </row>
    <row r="19" spans="2:12" ht="96" customHeight="1">
      <c r="B19" s="39" t="s">
        <v>827</v>
      </c>
      <c r="C19" s="39" t="s">
        <v>828</v>
      </c>
      <c r="D19" s="39" t="s">
        <v>829</v>
      </c>
      <c r="E19" s="41" t="s">
        <v>830</v>
      </c>
      <c r="F19" s="853"/>
      <c r="G19" s="39" t="s">
        <v>831</v>
      </c>
      <c r="H19" s="39" t="s">
        <v>832</v>
      </c>
      <c r="I19" s="39" t="s">
        <v>833</v>
      </c>
      <c r="J19" s="52"/>
      <c r="K19" s="50">
        <v>8</v>
      </c>
      <c r="L19" s="45">
        <v>7</v>
      </c>
    </row>
    <row r="20" spans="2:12" ht="135" customHeight="1">
      <c r="B20" s="39" t="s">
        <v>834</v>
      </c>
      <c r="C20" s="39" t="s">
        <v>835</v>
      </c>
      <c r="D20" s="39" t="s">
        <v>836</v>
      </c>
      <c r="E20" s="39" t="s">
        <v>837</v>
      </c>
      <c r="F20" s="854"/>
      <c r="G20" s="39" t="s">
        <v>831</v>
      </c>
      <c r="H20" s="39" t="s">
        <v>838</v>
      </c>
      <c r="I20" s="39" t="s">
        <v>839</v>
      </c>
      <c r="J20" s="52"/>
      <c r="K20" s="50">
        <v>9</v>
      </c>
      <c r="L20" s="45">
        <v>8</v>
      </c>
    </row>
    <row r="21" spans="2:12" ht="163.5" customHeight="1">
      <c r="B21" s="39" t="s">
        <v>840</v>
      </c>
      <c r="C21" s="855" t="s">
        <v>841</v>
      </c>
      <c r="D21" s="39" t="s">
        <v>842</v>
      </c>
      <c r="E21" s="39" t="s">
        <v>843</v>
      </c>
      <c r="F21" s="39" t="s">
        <v>844</v>
      </c>
      <c r="G21" s="852" t="s">
        <v>845</v>
      </c>
      <c r="H21" s="852" t="s">
        <v>846</v>
      </c>
      <c r="I21" s="852" t="s">
        <v>847</v>
      </c>
      <c r="J21" s="52"/>
      <c r="K21" s="50">
        <v>10</v>
      </c>
      <c r="L21" s="45">
        <v>9</v>
      </c>
    </row>
    <row r="22" spans="2:12" ht="336.75" customHeight="1">
      <c r="B22" s="39" t="s">
        <v>848</v>
      </c>
      <c r="C22" s="855"/>
      <c r="D22" s="39" t="s">
        <v>849</v>
      </c>
      <c r="E22" s="40" t="s">
        <v>850</v>
      </c>
      <c r="F22" s="41" t="s">
        <v>851</v>
      </c>
      <c r="G22" s="854"/>
      <c r="H22" s="854"/>
      <c r="I22" s="854"/>
      <c r="J22" s="52"/>
      <c r="K22" s="50">
        <v>11</v>
      </c>
      <c r="L22" s="45">
        <v>10</v>
      </c>
    </row>
    <row r="23" spans="2:12" ht="159" customHeight="1">
      <c r="B23" s="39" t="s">
        <v>852</v>
      </c>
      <c r="C23" s="855"/>
      <c r="D23" s="39" t="s">
        <v>853</v>
      </c>
      <c r="E23" s="39" t="s">
        <v>854</v>
      </c>
      <c r="F23" s="39" t="s">
        <v>855</v>
      </c>
      <c r="G23" s="39" t="s">
        <v>856</v>
      </c>
      <c r="H23" s="39" t="s">
        <v>857</v>
      </c>
      <c r="I23" s="39" t="s">
        <v>858</v>
      </c>
      <c r="J23" s="51"/>
      <c r="K23" s="50">
        <v>12</v>
      </c>
      <c r="L23" s="45">
        <v>11</v>
      </c>
    </row>
    <row r="24" spans="2:12" ht="150" customHeight="1">
      <c r="B24" s="39" t="s">
        <v>859</v>
      </c>
      <c r="C24" s="855" t="s">
        <v>860</v>
      </c>
      <c r="D24" s="39" t="s">
        <v>861</v>
      </c>
      <c r="E24" s="39" t="s">
        <v>862</v>
      </c>
      <c r="F24" s="42" t="s">
        <v>844</v>
      </c>
      <c r="G24" s="857" t="s">
        <v>863</v>
      </c>
      <c r="H24" s="858"/>
      <c r="I24" s="859"/>
      <c r="J24" s="51"/>
      <c r="K24" s="50">
        <v>13</v>
      </c>
      <c r="L24" s="45">
        <v>12</v>
      </c>
    </row>
    <row r="25" spans="2:12" ht="129" customHeight="1">
      <c r="B25" s="39" t="s">
        <v>864</v>
      </c>
      <c r="C25" s="855"/>
      <c r="D25" s="39" t="s">
        <v>865</v>
      </c>
      <c r="E25" s="39" t="s">
        <v>866</v>
      </c>
      <c r="F25" s="39" t="s">
        <v>815</v>
      </c>
      <c r="G25" s="39" t="s">
        <v>867</v>
      </c>
      <c r="H25" s="39" t="s">
        <v>868</v>
      </c>
      <c r="I25" s="39" t="s">
        <v>869</v>
      </c>
      <c r="J25" s="51"/>
      <c r="K25" s="50">
        <v>15</v>
      </c>
      <c r="L25" s="45">
        <v>13</v>
      </c>
    </row>
    <row r="26" spans="2:12" ht="105.75" customHeight="1">
      <c r="B26" s="39" t="s">
        <v>870</v>
      </c>
      <c r="C26" s="855"/>
      <c r="D26" s="39" t="s">
        <v>871</v>
      </c>
      <c r="E26" s="39" t="s">
        <v>872</v>
      </c>
      <c r="F26" s="39" t="s">
        <v>844</v>
      </c>
      <c r="G26" s="39" t="s">
        <v>873</v>
      </c>
      <c r="H26" s="39" t="s">
        <v>874</v>
      </c>
      <c r="I26" s="39" t="s">
        <v>875</v>
      </c>
      <c r="J26" s="51"/>
      <c r="K26" s="50">
        <v>16</v>
      </c>
      <c r="L26" s="45">
        <v>14</v>
      </c>
    </row>
    <row r="27" spans="2:12" ht="108">
      <c r="B27" s="39" t="s">
        <v>876</v>
      </c>
      <c r="C27" s="855" t="s">
        <v>877</v>
      </c>
      <c r="D27" s="39" t="s">
        <v>878</v>
      </c>
      <c r="E27" s="39" t="s">
        <v>879</v>
      </c>
      <c r="F27" s="39" t="s">
        <v>880</v>
      </c>
      <c r="G27" s="39" t="s">
        <v>881</v>
      </c>
      <c r="H27" s="39" t="s">
        <v>882</v>
      </c>
      <c r="I27" s="39" t="s">
        <v>883</v>
      </c>
      <c r="J27" s="51"/>
      <c r="K27" s="50">
        <v>18</v>
      </c>
      <c r="L27" s="45">
        <v>15</v>
      </c>
    </row>
    <row r="28" spans="2:12" ht="69.75" customHeight="1">
      <c r="B28" s="39" t="s">
        <v>884</v>
      </c>
      <c r="C28" s="856"/>
      <c r="D28" s="39" t="s">
        <v>885</v>
      </c>
      <c r="E28" s="39" t="s">
        <v>886</v>
      </c>
      <c r="F28" s="39" t="s">
        <v>844</v>
      </c>
      <c r="G28" s="857" t="s">
        <v>887</v>
      </c>
      <c r="H28" s="858"/>
      <c r="I28" s="859"/>
      <c r="J28" s="51"/>
      <c r="K28" s="50">
        <v>19</v>
      </c>
      <c r="L28" s="45">
        <v>16</v>
      </c>
    </row>
    <row r="29" spans="2:12" ht="108" customHeight="1">
      <c r="B29" s="39" t="s">
        <v>888</v>
      </c>
      <c r="C29" s="39" t="s">
        <v>889</v>
      </c>
      <c r="D29" s="39" t="s">
        <v>890</v>
      </c>
      <c r="E29" s="39" t="s">
        <v>891</v>
      </c>
      <c r="F29" s="39" t="s">
        <v>844</v>
      </c>
      <c r="G29" s="39" t="s">
        <v>892</v>
      </c>
      <c r="H29" s="39" t="s">
        <v>893</v>
      </c>
      <c r="I29" s="39" t="s">
        <v>894</v>
      </c>
      <c r="J29" s="51"/>
      <c r="K29" s="50">
        <v>24</v>
      </c>
      <c r="L29" s="45">
        <v>17</v>
      </c>
    </row>
    <row r="30" spans="2:12">
      <c r="B30" s="43"/>
      <c r="C30" s="44"/>
      <c r="D30" s="44"/>
      <c r="E30" s="43"/>
      <c r="F30" s="43"/>
      <c r="G30" s="43"/>
      <c r="H30" s="43"/>
      <c r="I30" s="43"/>
    </row>
    <row r="31" spans="2:12">
      <c r="B31" s="43"/>
      <c r="C31" s="851">
        <v>1</v>
      </c>
      <c r="D31" s="44" t="s">
        <v>782</v>
      </c>
      <c r="F31" s="43"/>
      <c r="G31" s="43"/>
      <c r="H31" s="43"/>
      <c r="I31" s="43"/>
    </row>
    <row r="32" spans="2:12">
      <c r="C32" s="851"/>
      <c r="D32" s="44" t="s">
        <v>895</v>
      </c>
    </row>
    <row r="33" spans="3:4">
      <c r="C33" s="851"/>
      <c r="D33" s="44" t="s">
        <v>896</v>
      </c>
    </row>
    <row r="34" spans="3:4">
      <c r="C34" s="851"/>
      <c r="D34" s="44" t="s">
        <v>897</v>
      </c>
    </row>
    <row r="35" spans="3:4">
      <c r="C35" s="851"/>
      <c r="D35" s="44" t="s">
        <v>898</v>
      </c>
    </row>
    <row r="36" spans="3:4">
      <c r="C36" s="851"/>
      <c r="D36" s="45">
        <v>4</v>
      </c>
    </row>
    <row r="37" spans="3:4">
      <c r="C37" s="851">
        <v>2</v>
      </c>
      <c r="D37" s="44" t="s">
        <v>790</v>
      </c>
    </row>
    <row r="38" spans="3:4">
      <c r="C38" s="851"/>
      <c r="D38" s="44" t="s">
        <v>895</v>
      </c>
    </row>
    <row r="39" spans="3:4">
      <c r="C39" s="851"/>
      <c r="D39" s="44" t="s">
        <v>896</v>
      </c>
    </row>
    <row r="40" spans="3:4">
      <c r="C40" s="851"/>
      <c r="D40" s="44" t="s">
        <v>897</v>
      </c>
    </row>
    <row r="41" spans="3:4">
      <c r="C41" s="851"/>
      <c r="D41" s="44" t="s">
        <v>898</v>
      </c>
    </row>
    <row r="42" spans="3:4">
      <c r="C42" s="851"/>
      <c r="D42" s="45">
        <v>4</v>
      </c>
    </row>
    <row r="43" spans="3:4" ht="24">
      <c r="C43" s="851">
        <v>3</v>
      </c>
      <c r="D43" s="44" t="s">
        <v>796</v>
      </c>
    </row>
    <row r="44" spans="3:4">
      <c r="C44" s="851"/>
      <c r="D44" s="44" t="s">
        <v>895</v>
      </c>
    </row>
    <row r="45" spans="3:4">
      <c r="C45" s="851"/>
      <c r="D45" s="44" t="s">
        <v>896</v>
      </c>
    </row>
    <row r="46" spans="3:4">
      <c r="C46" s="851"/>
      <c r="D46" s="44" t="s">
        <v>897</v>
      </c>
    </row>
    <row r="47" spans="3:4">
      <c r="C47" s="851"/>
      <c r="D47" s="44" t="s">
        <v>898</v>
      </c>
    </row>
    <row r="48" spans="3:4">
      <c r="C48" s="851"/>
      <c r="D48" s="45">
        <v>4</v>
      </c>
    </row>
    <row r="49" spans="3:4">
      <c r="C49" s="851">
        <v>4</v>
      </c>
      <c r="D49" s="44" t="s">
        <v>804</v>
      </c>
    </row>
    <row r="50" spans="3:4">
      <c r="C50" s="851"/>
      <c r="D50" s="44" t="s">
        <v>895</v>
      </c>
    </row>
    <row r="51" spans="3:4">
      <c r="C51" s="851"/>
      <c r="D51" s="44" t="s">
        <v>896</v>
      </c>
    </row>
    <row r="52" spans="3:4">
      <c r="C52" s="851"/>
      <c r="D52" s="44" t="s">
        <v>897</v>
      </c>
    </row>
    <row r="53" spans="3:4">
      <c r="C53" s="851"/>
      <c r="D53" s="44" t="s">
        <v>898</v>
      </c>
    </row>
    <row r="54" spans="3:4">
      <c r="C54" s="851"/>
      <c r="D54" s="45">
        <v>4</v>
      </c>
    </row>
    <row r="55" spans="3:4" ht="24">
      <c r="C55" s="851">
        <v>5</v>
      </c>
      <c r="D55" s="44" t="s">
        <v>812</v>
      </c>
    </row>
    <row r="56" spans="3:4">
      <c r="C56" s="851"/>
      <c r="D56" s="44" t="s">
        <v>895</v>
      </c>
    </row>
    <row r="57" spans="3:4">
      <c r="C57" s="851"/>
      <c r="D57" s="44" t="s">
        <v>896</v>
      </c>
    </row>
    <row r="58" spans="3:4">
      <c r="C58" s="851"/>
      <c r="D58" s="44" t="s">
        <v>897</v>
      </c>
    </row>
    <row r="59" spans="3:4">
      <c r="C59" s="851"/>
      <c r="D59" s="44" t="s">
        <v>898</v>
      </c>
    </row>
    <row r="60" spans="3:4">
      <c r="C60" s="851"/>
      <c r="D60" s="45">
        <v>4</v>
      </c>
    </row>
    <row r="61" spans="3:4">
      <c r="C61" s="851">
        <v>6</v>
      </c>
      <c r="D61" s="46" t="s">
        <v>819</v>
      </c>
    </row>
    <row r="62" spans="3:4">
      <c r="C62" s="851"/>
      <c r="D62" s="44" t="s">
        <v>895</v>
      </c>
    </row>
    <row r="63" spans="3:4">
      <c r="C63" s="851"/>
      <c r="D63" s="44" t="s">
        <v>896</v>
      </c>
    </row>
    <row r="64" spans="3:4">
      <c r="C64" s="851"/>
      <c r="D64" s="44" t="s">
        <v>897</v>
      </c>
    </row>
    <row r="65" spans="3:4">
      <c r="C65" s="851"/>
      <c r="D65" s="44" t="s">
        <v>898</v>
      </c>
    </row>
    <row r="66" spans="3:4">
      <c r="C66" s="851"/>
      <c r="D66" s="45">
        <v>3</v>
      </c>
    </row>
    <row r="67" spans="3:4">
      <c r="C67" s="851">
        <v>7</v>
      </c>
      <c r="D67" s="44" t="s">
        <v>827</v>
      </c>
    </row>
    <row r="68" spans="3:4">
      <c r="C68" s="851"/>
      <c r="D68" s="44" t="s">
        <v>895</v>
      </c>
    </row>
    <row r="69" spans="3:4">
      <c r="C69" s="851"/>
      <c r="D69" s="44" t="s">
        <v>896</v>
      </c>
    </row>
    <row r="70" spans="3:4">
      <c r="C70" s="851"/>
      <c r="D70" s="44" t="s">
        <v>897</v>
      </c>
    </row>
    <row r="71" spans="3:4">
      <c r="C71" s="851"/>
      <c r="D71" s="44" t="s">
        <v>898</v>
      </c>
    </row>
    <row r="72" spans="3:4">
      <c r="C72" s="851"/>
      <c r="D72" s="45">
        <v>4</v>
      </c>
    </row>
    <row r="73" spans="3:4">
      <c r="C73" s="851">
        <v>8</v>
      </c>
      <c r="D73" s="44" t="s">
        <v>834</v>
      </c>
    </row>
    <row r="74" spans="3:4">
      <c r="C74" s="851"/>
      <c r="D74" s="44" t="s">
        <v>895</v>
      </c>
    </row>
    <row r="75" spans="3:4">
      <c r="C75" s="851"/>
      <c r="D75" s="44" t="s">
        <v>896</v>
      </c>
    </row>
    <row r="76" spans="3:4">
      <c r="C76" s="851"/>
      <c r="D76" s="44" t="s">
        <v>897</v>
      </c>
    </row>
    <row r="77" spans="3:4">
      <c r="C77" s="851"/>
      <c r="D77" s="44" t="s">
        <v>898</v>
      </c>
    </row>
    <row r="78" spans="3:4">
      <c r="C78" s="851"/>
      <c r="D78" s="45">
        <v>4</v>
      </c>
    </row>
    <row r="79" spans="3:4">
      <c r="C79" s="851">
        <v>9</v>
      </c>
      <c r="D79" s="44" t="s">
        <v>840</v>
      </c>
    </row>
    <row r="80" spans="3:4">
      <c r="C80" s="851"/>
      <c r="D80" s="44" t="s">
        <v>895</v>
      </c>
    </row>
    <row r="81" spans="3:4">
      <c r="C81" s="851"/>
      <c r="D81" s="44" t="s">
        <v>896</v>
      </c>
    </row>
    <row r="82" spans="3:4">
      <c r="C82" s="851"/>
      <c r="D82" s="44" t="s">
        <v>897</v>
      </c>
    </row>
    <row r="83" spans="3:4">
      <c r="C83" s="851"/>
      <c r="D83" s="44" t="s">
        <v>898</v>
      </c>
    </row>
    <row r="84" spans="3:4">
      <c r="C84" s="851"/>
      <c r="D84" s="45">
        <v>4</v>
      </c>
    </row>
    <row r="85" spans="3:4">
      <c r="C85" s="851">
        <v>10</v>
      </c>
      <c r="D85" s="44" t="s">
        <v>848</v>
      </c>
    </row>
    <row r="86" spans="3:4">
      <c r="C86" s="851"/>
      <c r="D86" s="44" t="s">
        <v>895</v>
      </c>
    </row>
    <row r="87" spans="3:4">
      <c r="C87" s="851"/>
      <c r="D87" s="44" t="s">
        <v>896</v>
      </c>
    </row>
    <row r="88" spans="3:4">
      <c r="C88" s="851"/>
      <c r="D88" s="44" t="s">
        <v>897</v>
      </c>
    </row>
    <row r="89" spans="3:4">
      <c r="C89" s="851"/>
      <c r="D89" s="44" t="s">
        <v>898</v>
      </c>
    </row>
    <row r="90" spans="3:4">
      <c r="C90" s="851"/>
      <c r="D90" s="45">
        <v>4</v>
      </c>
    </row>
    <row r="91" spans="3:4" ht="22.5" customHeight="1">
      <c r="C91" s="851">
        <v>11</v>
      </c>
      <c r="D91" s="44" t="s">
        <v>852</v>
      </c>
    </row>
    <row r="92" spans="3:4">
      <c r="C92" s="851"/>
      <c r="D92" s="44" t="s">
        <v>895</v>
      </c>
    </row>
    <row r="93" spans="3:4">
      <c r="C93" s="851"/>
      <c r="D93" s="44" t="s">
        <v>896</v>
      </c>
    </row>
    <row r="94" spans="3:4">
      <c r="C94" s="851"/>
      <c r="D94" s="44" t="s">
        <v>897</v>
      </c>
    </row>
    <row r="95" spans="3:4">
      <c r="C95" s="851"/>
      <c r="D95" s="44" t="s">
        <v>898</v>
      </c>
    </row>
    <row r="96" spans="3:4">
      <c r="C96" s="851"/>
      <c r="D96" s="45">
        <v>4</v>
      </c>
    </row>
    <row r="97" spans="3:4">
      <c r="C97" s="851">
        <v>12</v>
      </c>
      <c r="D97" s="44" t="s">
        <v>859</v>
      </c>
    </row>
    <row r="98" spans="3:4">
      <c r="C98" s="851"/>
      <c r="D98" s="44" t="s">
        <v>895</v>
      </c>
    </row>
    <row r="99" spans="3:4">
      <c r="C99" s="851"/>
      <c r="D99" s="44" t="s">
        <v>896</v>
      </c>
    </row>
    <row r="100" spans="3:4">
      <c r="C100" s="851"/>
      <c r="D100" s="44" t="s">
        <v>897</v>
      </c>
    </row>
    <row r="101" spans="3:4">
      <c r="C101" s="851"/>
      <c r="D101" s="44" t="s">
        <v>898</v>
      </c>
    </row>
    <row r="102" spans="3:4">
      <c r="C102" s="851"/>
      <c r="D102" s="45">
        <v>3</v>
      </c>
    </row>
    <row r="103" spans="3:4" ht="24">
      <c r="C103" s="851">
        <v>13</v>
      </c>
      <c r="D103" s="44" t="s">
        <v>864</v>
      </c>
    </row>
    <row r="104" spans="3:4">
      <c r="C104" s="851"/>
      <c r="D104" s="44" t="s">
        <v>895</v>
      </c>
    </row>
    <row r="105" spans="3:4">
      <c r="C105" s="851"/>
      <c r="D105" s="44" t="s">
        <v>896</v>
      </c>
    </row>
    <row r="106" spans="3:4">
      <c r="C106" s="851"/>
      <c r="D106" s="44" t="s">
        <v>897</v>
      </c>
    </row>
    <row r="107" spans="3:4">
      <c r="C107" s="851"/>
      <c r="D107" s="44" t="s">
        <v>898</v>
      </c>
    </row>
    <row r="108" spans="3:4">
      <c r="C108" s="851"/>
      <c r="D108" s="45">
        <v>4</v>
      </c>
    </row>
    <row r="109" spans="3:4">
      <c r="C109" s="851">
        <v>14</v>
      </c>
      <c r="D109" s="44" t="s">
        <v>870</v>
      </c>
    </row>
    <row r="110" spans="3:4">
      <c r="C110" s="851"/>
      <c r="D110" s="44" t="s">
        <v>895</v>
      </c>
    </row>
    <row r="111" spans="3:4">
      <c r="C111" s="851"/>
      <c r="D111" s="44" t="s">
        <v>896</v>
      </c>
    </row>
    <row r="112" spans="3:4">
      <c r="C112" s="851"/>
      <c r="D112" s="44" t="s">
        <v>897</v>
      </c>
    </row>
    <row r="113" spans="3:4">
      <c r="C113" s="851"/>
      <c r="D113" s="44" t="s">
        <v>898</v>
      </c>
    </row>
    <row r="114" spans="3:4">
      <c r="C114" s="851"/>
      <c r="D114" s="45">
        <v>4</v>
      </c>
    </row>
    <row r="115" spans="3:4">
      <c r="C115" s="851">
        <v>15</v>
      </c>
      <c r="D115" s="44" t="s">
        <v>876</v>
      </c>
    </row>
    <row r="116" spans="3:4">
      <c r="C116" s="851"/>
      <c r="D116" s="44" t="s">
        <v>895</v>
      </c>
    </row>
    <row r="117" spans="3:4">
      <c r="C117" s="851"/>
      <c r="D117" s="44" t="s">
        <v>896</v>
      </c>
    </row>
    <row r="118" spans="3:4">
      <c r="C118" s="851"/>
      <c r="D118" s="44" t="s">
        <v>897</v>
      </c>
    </row>
    <row r="119" spans="3:4">
      <c r="C119" s="851"/>
      <c r="D119" s="44" t="s">
        <v>898</v>
      </c>
    </row>
    <row r="120" spans="3:4">
      <c r="C120" s="851"/>
      <c r="D120" s="45">
        <v>4</v>
      </c>
    </row>
    <row r="121" spans="3:4">
      <c r="C121" s="851">
        <v>16</v>
      </c>
      <c r="D121" s="44" t="s">
        <v>884</v>
      </c>
    </row>
    <row r="122" spans="3:4">
      <c r="C122" s="851"/>
      <c r="D122" s="44" t="s">
        <v>895</v>
      </c>
    </row>
    <row r="123" spans="3:4">
      <c r="C123" s="851"/>
      <c r="D123" s="44" t="s">
        <v>896</v>
      </c>
    </row>
    <row r="124" spans="3:4">
      <c r="C124" s="851"/>
      <c r="D124" s="44" t="s">
        <v>897</v>
      </c>
    </row>
    <row r="125" spans="3:4">
      <c r="C125" s="851"/>
      <c r="D125" s="44" t="s">
        <v>898</v>
      </c>
    </row>
    <row r="126" spans="3:4">
      <c r="C126" s="851"/>
      <c r="D126" s="45">
        <v>4</v>
      </c>
    </row>
    <row r="127" spans="3:4" ht="24">
      <c r="C127" s="851">
        <v>17</v>
      </c>
      <c r="D127" s="44" t="s">
        <v>888</v>
      </c>
    </row>
    <row r="128" spans="3:4">
      <c r="C128" s="851"/>
      <c r="D128" s="44" t="s">
        <v>895</v>
      </c>
    </row>
    <row r="129" spans="3:4">
      <c r="C129" s="851"/>
      <c r="D129" s="44" t="s">
        <v>896</v>
      </c>
    </row>
    <row r="130" spans="3:4">
      <c r="C130" s="851"/>
      <c r="D130" s="44" t="s">
        <v>897</v>
      </c>
    </row>
    <row r="131" spans="3:4">
      <c r="C131" s="851"/>
      <c r="D131" s="44" t="s">
        <v>898</v>
      </c>
    </row>
    <row r="132" spans="3:4">
      <c r="C132" s="851"/>
      <c r="D132" s="45">
        <v>4</v>
      </c>
    </row>
  </sheetData>
  <sheetProtection algorithmName="SHA-512" hashValue="DYmy+Bs8UUFyyGAFeF6LcDctvq10RRgrk9iNZrXyy4W5qPH2avvVb1+MORW8Hbg4bO/bw8BnyVhSeAobEX7OWA==" saltValue="gAC1LbImMIEberKYH3qfIQ==" spinCount="100000" sheet="1" objects="1" scenarios="1"/>
  <mergeCells count="39">
    <mergeCell ref="L2:O2"/>
    <mergeCell ref="G24:I24"/>
    <mergeCell ref="G28:I28"/>
    <mergeCell ref="B13:B18"/>
    <mergeCell ref="C8:C9"/>
    <mergeCell ref="C11:C12"/>
    <mergeCell ref="C13:C18"/>
    <mergeCell ref="C21:C23"/>
    <mergeCell ref="C24:C26"/>
    <mergeCell ref="C27:C28"/>
    <mergeCell ref="G13:G18"/>
    <mergeCell ref="G21:G22"/>
    <mergeCell ref="H13:H18"/>
    <mergeCell ref="H21:H22"/>
    <mergeCell ref="I13:I18"/>
    <mergeCell ref="I21:I22"/>
    <mergeCell ref="C79:C84"/>
    <mergeCell ref="C85:C90"/>
    <mergeCell ref="C31:C36"/>
    <mergeCell ref="C37:C42"/>
    <mergeCell ref="C43:C48"/>
    <mergeCell ref="C49:C54"/>
    <mergeCell ref="C55:C60"/>
    <mergeCell ref="J13:J18"/>
    <mergeCell ref="K13:K18"/>
    <mergeCell ref="L13:L18"/>
    <mergeCell ref="C121:C126"/>
    <mergeCell ref="C127:C132"/>
    <mergeCell ref="D13:D18"/>
    <mergeCell ref="E13:E18"/>
    <mergeCell ref="F13:F20"/>
    <mergeCell ref="C91:C96"/>
    <mergeCell ref="C97:C102"/>
    <mergeCell ref="C103:C108"/>
    <mergeCell ref="C109:C114"/>
    <mergeCell ref="C115:C120"/>
    <mergeCell ref="C61:C66"/>
    <mergeCell ref="C67:C72"/>
    <mergeCell ref="C73:C78"/>
  </mergeCells>
  <pageMargins left="0.511811024" right="0.511811024" top="0.78740157499999996" bottom="0.78740157499999996" header="0.31496062000000002" footer="0.3149606200000000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Pict="0">
                <anchor moveWithCells="1" sizeWithCells="1">
                  <from>
                    <xdr:col>9</xdr:col>
                    <xdr:colOff>9525</xdr:colOff>
                    <xdr:row>7</xdr:row>
                    <xdr:rowOff>685800</xdr:rowOff>
                  </from>
                  <to>
                    <xdr:col>10</xdr:col>
                    <xdr:colOff>28575</xdr:colOff>
                    <xdr:row>7</xdr:row>
                    <xdr:rowOff>895350</xdr:rowOff>
                  </to>
                </anchor>
              </controlPr>
            </control>
          </mc:Choice>
        </mc:AlternateContent>
        <mc:AlternateContent xmlns:mc="http://schemas.openxmlformats.org/markup-compatibility/2006">
          <mc:Choice Requires="x14">
            <control shapeId="4098" r:id="rId5" name="Drop Down 2">
              <controlPr defaultSize="0" autoPict="0">
                <anchor moveWithCells="1" sizeWithCells="1">
                  <from>
                    <xdr:col>9</xdr:col>
                    <xdr:colOff>9525</xdr:colOff>
                    <xdr:row>8</xdr:row>
                    <xdr:rowOff>685800</xdr:rowOff>
                  </from>
                  <to>
                    <xdr:col>10</xdr:col>
                    <xdr:colOff>28575</xdr:colOff>
                    <xdr:row>8</xdr:row>
                    <xdr:rowOff>895350</xdr:rowOff>
                  </to>
                </anchor>
              </controlPr>
            </control>
          </mc:Choice>
        </mc:AlternateContent>
        <mc:AlternateContent xmlns:mc="http://schemas.openxmlformats.org/markup-compatibility/2006">
          <mc:Choice Requires="x14">
            <control shapeId="4099" r:id="rId6" name="Drop Down 3">
              <controlPr defaultSize="0" autoPict="0">
                <anchor moveWithCells="1" sizeWithCells="1">
                  <from>
                    <xdr:col>9</xdr:col>
                    <xdr:colOff>9525</xdr:colOff>
                    <xdr:row>9</xdr:row>
                    <xdr:rowOff>685800</xdr:rowOff>
                  </from>
                  <to>
                    <xdr:col>10</xdr:col>
                    <xdr:colOff>28575</xdr:colOff>
                    <xdr:row>9</xdr:row>
                    <xdr:rowOff>895350</xdr:rowOff>
                  </to>
                </anchor>
              </controlPr>
            </control>
          </mc:Choice>
        </mc:AlternateContent>
        <mc:AlternateContent xmlns:mc="http://schemas.openxmlformats.org/markup-compatibility/2006">
          <mc:Choice Requires="x14">
            <control shapeId="4100" r:id="rId7" name="Drop Down 4">
              <controlPr defaultSize="0" autoPict="0">
                <anchor moveWithCells="1" sizeWithCells="1">
                  <from>
                    <xdr:col>9</xdr:col>
                    <xdr:colOff>9525</xdr:colOff>
                    <xdr:row>11</xdr:row>
                    <xdr:rowOff>685800</xdr:rowOff>
                  </from>
                  <to>
                    <xdr:col>10</xdr:col>
                    <xdr:colOff>28575</xdr:colOff>
                    <xdr:row>11</xdr:row>
                    <xdr:rowOff>895350</xdr:rowOff>
                  </to>
                </anchor>
              </controlPr>
            </control>
          </mc:Choice>
        </mc:AlternateContent>
        <mc:AlternateContent xmlns:mc="http://schemas.openxmlformats.org/markup-compatibility/2006">
          <mc:Choice Requires="x14">
            <control shapeId="4101" r:id="rId8" name="Drop Down 5">
              <controlPr defaultSize="0" autoPict="0">
                <anchor moveWithCells="1" sizeWithCells="1">
                  <from>
                    <xdr:col>9</xdr:col>
                    <xdr:colOff>9525</xdr:colOff>
                    <xdr:row>10</xdr:row>
                    <xdr:rowOff>200025</xdr:rowOff>
                  </from>
                  <to>
                    <xdr:col>10</xdr:col>
                    <xdr:colOff>28575</xdr:colOff>
                    <xdr:row>10</xdr:row>
                    <xdr:rowOff>333375</xdr:rowOff>
                  </to>
                </anchor>
              </controlPr>
            </control>
          </mc:Choice>
        </mc:AlternateContent>
        <mc:AlternateContent xmlns:mc="http://schemas.openxmlformats.org/markup-compatibility/2006">
          <mc:Choice Requires="x14">
            <control shapeId="4102" r:id="rId9" name="Drop Down 6">
              <controlPr defaultSize="0" autoPict="0">
                <anchor moveWithCells="1" sizeWithCells="1">
                  <from>
                    <xdr:col>9</xdr:col>
                    <xdr:colOff>9525</xdr:colOff>
                    <xdr:row>13</xdr:row>
                    <xdr:rowOff>9525</xdr:rowOff>
                  </from>
                  <to>
                    <xdr:col>10</xdr:col>
                    <xdr:colOff>28575</xdr:colOff>
                    <xdr:row>13</xdr:row>
                    <xdr:rowOff>200025</xdr:rowOff>
                  </to>
                </anchor>
              </controlPr>
            </control>
          </mc:Choice>
        </mc:AlternateContent>
        <mc:AlternateContent xmlns:mc="http://schemas.openxmlformats.org/markup-compatibility/2006">
          <mc:Choice Requires="x14">
            <control shapeId="4103" r:id="rId10" name="Drop Down 8">
              <controlPr defaultSize="0" autoPict="0">
                <anchor moveWithCells="1" sizeWithCells="1">
                  <from>
                    <xdr:col>9</xdr:col>
                    <xdr:colOff>9525</xdr:colOff>
                    <xdr:row>23</xdr:row>
                    <xdr:rowOff>190500</xdr:rowOff>
                  </from>
                  <to>
                    <xdr:col>10</xdr:col>
                    <xdr:colOff>28575</xdr:colOff>
                    <xdr:row>23</xdr:row>
                    <xdr:rowOff>381000</xdr:rowOff>
                  </to>
                </anchor>
              </controlPr>
            </control>
          </mc:Choice>
        </mc:AlternateContent>
        <mc:AlternateContent xmlns:mc="http://schemas.openxmlformats.org/markup-compatibility/2006">
          <mc:Choice Requires="x14">
            <control shapeId="4104" r:id="rId11" name="Drop Down 10">
              <controlPr defaultSize="0" autoPict="0">
                <anchor moveWithCells="1" sizeWithCells="1">
                  <from>
                    <xdr:col>9</xdr:col>
                    <xdr:colOff>9525</xdr:colOff>
                    <xdr:row>24</xdr:row>
                    <xdr:rowOff>361950</xdr:rowOff>
                  </from>
                  <to>
                    <xdr:col>10</xdr:col>
                    <xdr:colOff>28575</xdr:colOff>
                    <xdr:row>24</xdr:row>
                    <xdr:rowOff>571500</xdr:rowOff>
                  </to>
                </anchor>
              </controlPr>
            </control>
          </mc:Choice>
        </mc:AlternateContent>
        <mc:AlternateContent xmlns:mc="http://schemas.openxmlformats.org/markup-compatibility/2006">
          <mc:Choice Requires="x14">
            <control shapeId="4105" r:id="rId12" name="Drop Down 12">
              <controlPr defaultSize="0" autoPict="0">
                <anchor moveWithCells="1" sizeWithCells="1">
                  <from>
                    <xdr:col>9</xdr:col>
                    <xdr:colOff>9525</xdr:colOff>
                    <xdr:row>25</xdr:row>
                    <xdr:rowOff>381000</xdr:rowOff>
                  </from>
                  <to>
                    <xdr:col>10</xdr:col>
                    <xdr:colOff>28575</xdr:colOff>
                    <xdr:row>25</xdr:row>
                    <xdr:rowOff>590550</xdr:rowOff>
                  </to>
                </anchor>
              </controlPr>
            </control>
          </mc:Choice>
        </mc:AlternateContent>
        <mc:AlternateContent xmlns:mc="http://schemas.openxmlformats.org/markup-compatibility/2006">
          <mc:Choice Requires="x14">
            <control shapeId="4106" r:id="rId13" name="Drop Down 13">
              <controlPr defaultSize="0" autoPict="0">
                <anchor moveWithCells="1" sizeWithCells="1">
                  <from>
                    <xdr:col>9</xdr:col>
                    <xdr:colOff>9525</xdr:colOff>
                    <xdr:row>27</xdr:row>
                    <xdr:rowOff>180975</xdr:rowOff>
                  </from>
                  <to>
                    <xdr:col>10</xdr:col>
                    <xdr:colOff>28575</xdr:colOff>
                    <xdr:row>27</xdr:row>
                    <xdr:rowOff>381000</xdr:rowOff>
                  </to>
                </anchor>
              </controlPr>
            </control>
          </mc:Choice>
        </mc:AlternateContent>
        <mc:AlternateContent xmlns:mc="http://schemas.openxmlformats.org/markup-compatibility/2006">
          <mc:Choice Requires="x14">
            <control shapeId="4107" r:id="rId14" name="Drop Down 18">
              <controlPr defaultSize="0" autoPict="0">
                <anchor moveWithCells="1" sizeWithCells="1">
                  <from>
                    <xdr:col>9</xdr:col>
                    <xdr:colOff>9525</xdr:colOff>
                    <xdr:row>28</xdr:row>
                    <xdr:rowOff>323850</xdr:rowOff>
                  </from>
                  <to>
                    <xdr:col>10</xdr:col>
                    <xdr:colOff>28575</xdr:colOff>
                    <xdr:row>28</xdr:row>
                    <xdr:rowOff>533400</xdr:rowOff>
                  </to>
                </anchor>
              </controlPr>
            </control>
          </mc:Choice>
        </mc:AlternateContent>
        <mc:AlternateContent xmlns:mc="http://schemas.openxmlformats.org/markup-compatibility/2006">
          <mc:Choice Requires="x14">
            <control shapeId="4108" r:id="rId15" name="Drop Down 20">
              <controlPr defaultSize="0" autoPict="0">
                <anchor moveWithCells="1" sizeWithCells="1">
                  <from>
                    <xdr:col>9</xdr:col>
                    <xdr:colOff>9525</xdr:colOff>
                    <xdr:row>18</xdr:row>
                    <xdr:rowOff>333375</xdr:rowOff>
                  </from>
                  <to>
                    <xdr:col>10</xdr:col>
                    <xdr:colOff>28575</xdr:colOff>
                    <xdr:row>18</xdr:row>
                    <xdr:rowOff>533400</xdr:rowOff>
                  </to>
                </anchor>
              </controlPr>
            </control>
          </mc:Choice>
        </mc:AlternateContent>
        <mc:AlternateContent xmlns:mc="http://schemas.openxmlformats.org/markup-compatibility/2006">
          <mc:Choice Requires="x14">
            <control shapeId="4109" r:id="rId16" name="Drop Down 21">
              <controlPr defaultSize="0" autoPict="0">
                <anchor moveWithCells="1" sizeWithCells="1">
                  <from>
                    <xdr:col>9</xdr:col>
                    <xdr:colOff>9525</xdr:colOff>
                    <xdr:row>19</xdr:row>
                    <xdr:rowOff>428625</xdr:rowOff>
                  </from>
                  <to>
                    <xdr:col>10</xdr:col>
                    <xdr:colOff>28575</xdr:colOff>
                    <xdr:row>19</xdr:row>
                    <xdr:rowOff>628650</xdr:rowOff>
                  </to>
                </anchor>
              </controlPr>
            </control>
          </mc:Choice>
        </mc:AlternateContent>
        <mc:AlternateContent xmlns:mc="http://schemas.openxmlformats.org/markup-compatibility/2006">
          <mc:Choice Requires="x14">
            <control shapeId="4110" r:id="rId17" name="Drop Down 22">
              <controlPr defaultSize="0" autoPict="0">
                <anchor moveWithCells="1" sizeWithCells="1">
                  <from>
                    <xdr:col>9</xdr:col>
                    <xdr:colOff>9525</xdr:colOff>
                    <xdr:row>20</xdr:row>
                    <xdr:rowOff>428625</xdr:rowOff>
                  </from>
                  <to>
                    <xdr:col>10</xdr:col>
                    <xdr:colOff>28575</xdr:colOff>
                    <xdr:row>20</xdr:row>
                    <xdr:rowOff>638175</xdr:rowOff>
                  </to>
                </anchor>
              </controlPr>
            </control>
          </mc:Choice>
        </mc:AlternateContent>
        <mc:AlternateContent xmlns:mc="http://schemas.openxmlformats.org/markup-compatibility/2006">
          <mc:Choice Requires="x14">
            <control shapeId="4111" r:id="rId18" name="Drop Down 23">
              <controlPr defaultSize="0" autoPict="0">
                <anchor moveWithCells="1" sizeWithCells="1">
                  <from>
                    <xdr:col>9</xdr:col>
                    <xdr:colOff>9525</xdr:colOff>
                    <xdr:row>26</xdr:row>
                    <xdr:rowOff>219075</xdr:rowOff>
                  </from>
                  <to>
                    <xdr:col>10</xdr:col>
                    <xdr:colOff>28575</xdr:colOff>
                    <xdr:row>26</xdr:row>
                    <xdr:rowOff>390525</xdr:rowOff>
                  </to>
                </anchor>
              </controlPr>
            </control>
          </mc:Choice>
        </mc:AlternateContent>
        <mc:AlternateContent xmlns:mc="http://schemas.openxmlformats.org/markup-compatibility/2006">
          <mc:Choice Requires="x14">
            <control shapeId="4112" r:id="rId19" name="Drop Down 24">
              <controlPr defaultSize="0" autoPict="0">
                <anchor moveWithCells="1" sizeWithCells="1">
                  <from>
                    <xdr:col>9</xdr:col>
                    <xdr:colOff>9525</xdr:colOff>
                    <xdr:row>21</xdr:row>
                    <xdr:rowOff>438150</xdr:rowOff>
                  </from>
                  <to>
                    <xdr:col>10</xdr:col>
                    <xdr:colOff>28575</xdr:colOff>
                    <xdr:row>21</xdr:row>
                    <xdr:rowOff>638175</xdr:rowOff>
                  </to>
                </anchor>
              </controlPr>
            </control>
          </mc:Choice>
        </mc:AlternateContent>
        <mc:AlternateContent xmlns:mc="http://schemas.openxmlformats.org/markup-compatibility/2006">
          <mc:Choice Requires="x14">
            <control shapeId="4113" r:id="rId20" name="Drop Down 25">
              <controlPr defaultSize="0" autoPict="0">
                <anchor moveWithCells="1" sizeWithCells="1">
                  <from>
                    <xdr:col>9</xdr:col>
                    <xdr:colOff>9525</xdr:colOff>
                    <xdr:row>22</xdr:row>
                    <xdr:rowOff>428625</xdr:rowOff>
                  </from>
                  <to>
                    <xdr:col>10</xdr:col>
                    <xdr:colOff>28575</xdr:colOff>
                    <xdr:row>22</xdr:row>
                    <xdr:rowOff>638175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ilha34">
    <tabColor theme="4" tint="0.39994506668294322"/>
    <pageSetUpPr fitToPage="1"/>
  </sheetPr>
  <dimension ref="A1:AA34"/>
  <sheetViews>
    <sheetView workbookViewId="0">
      <selection activeCell="M22" sqref="M22"/>
    </sheetView>
  </sheetViews>
  <sheetFormatPr defaultColWidth="11.42578125" defaultRowHeight="12.75"/>
  <cols>
    <col min="1" max="1" width="9.28515625" style="27" customWidth="1"/>
    <col min="2" max="2" width="38.42578125" style="27" customWidth="1"/>
    <col min="3" max="3" width="13" style="27" customWidth="1"/>
    <col min="4" max="4" width="22.42578125" style="27" customWidth="1"/>
    <col min="5" max="5" width="14.28515625" style="27" customWidth="1"/>
    <col min="6" max="6" width="9.7109375" style="27" customWidth="1"/>
    <col min="7" max="7" width="11.42578125" style="27" customWidth="1"/>
    <col min="8" max="8" width="17" style="27" customWidth="1"/>
    <col min="9" max="9" width="16.42578125" style="27" customWidth="1"/>
    <col min="10" max="10" width="25.42578125" style="27" customWidth="1"/>
    <col min="11" max="11" width="14.42578125" style="27" customWidth="1"/>
    <col min="12" max="12" width="12" style="27" customWidth="1"/>
    <col min="13" max="13" width="25.42578125" style="27" customWidth="1"/>
    <col min="14" max="256" width="11.42578125" style="27"/>
    <col min="257" max="257" width="9.28515625" style="27" customWidth="1"/>
    <col min="258" max="258" width="38.42578125" style="27" customWidth="1"/>
    <col min="259" max="259" width="13" style="27" customWidth="1"/>
    <col min="260" max="260" width="22.42578125" style="27" customWidth="1"/>
    <col min="261" max="261" width="14.28515625" style="27" customWidth="1"/>
    <col min="262" max="262" width="9.7109375" style="27" customWidth="1"/>
    <col min="263" max="263" width="11.42578125" style="27"/>
    <col min="264" max="264" width="17" style="27" customWidth="1"/>
    <col min="265" max="265" width="16.42578125" style="27" customWidth="1"/>
    <col min="266" max="266" width="25.42578125" style="27" customWidth="1"/>
    <col min="267" max="267" width="14.42578125" style="27" customWidth="1"/>
    <col min="268" max="268" width="12" style="27" customWidth="1"/>
    <col min="269" max="269" width="25.42578125" style="27" customWidth="1"/>
    <col min="270" max="512" width="11.42578125" style="27"/>
    <col min="513" max="513" width="9.28515625" style="27" customWidth="1"/>
    <col min="514" max="514" width="38.42578125" style="27" customWidth="1"/>
    <col min="515" max="515" width="13" style="27" customWidth="1"/>
    <col min="516" max="516" width="22.42578125" style="27" customWidth="1"/>
    <col min="517" max="517" width="14.28515625" style="27" customWidth="1"/>
    <col min="518" max="518" width="9.7109375" style="27" customWidth="1"/>
    <col min="519" max="519" width="11.42578125" style="27"/>
    <col min="520" max="520" width="17" style="27" customWidth="1"/>
    <col min="521" max="521" width="16.42578125" style="27" customWidth="1"/>
    <col min="522" max="522" width="25.42578125" style="27" customWidth="1"/>
    <col min="523" max="523" width="14.42578125" style="27" customWidth="1"/>
    <col min="524" max="524" width="12" style="27" customWidth="1"/>
    <col min="525" max="525" width="25.42578125" style="27" customWidth="1"/>
    <col min="526" max="768" width="11.42578125" style="27"/>
    <col min="769" max="769" width="9.28515625" style="27" customWidth="1"/>
    <col min="770" max="770" width="38.42578125" style="27" customWidth="1"/>
    <col min="771" max="771" width="13" style="27" customWidth="1"/>
    <col min="772" max="772" width="22.42578125" style="27" customWidth="1"/>
    <col min="773" max="773" width="14.28515625" style="27" customWidth="1"/>
    <col min="774" max="774" width="9.7109375" style="27" customWidth="1"/>
    <col min="775" max="775" width="11.42578125" style="27"/>
    <col min="776" max="776" width="17" style="27" customWidth="1"/>
    <col min="777" max="777" width="16.42578125" style="27" customWidth="1"/>
    <col min="778" max="778" width="25.42578125" style="27" customWidth="1"/>
    <col min="779" max="779" width="14.42578125" style="27" customWidth="1"/>
    <col min="780" max="780" width="12" style="27" customWidth="1"/>
    <col min="781" max="781" width="25.42578125" style="27" customWidth="1"/>
    <col min="782" max="1024" width="11.42578125" style="27"/>
    <col min="1025" max="1025" width="9.28515625" style="27" customWidth="1"/>
    <col min="1026" max="1026" width="38.42578125" style="27" customWidth="1"/>
    <col min="1027" max="1027" width="13" style="27" customWidth="1"/>
    <col min="1028" max="1028" width="22.42578125" style="27" customWidth="1"/>
    <col min="1029" max="1029" width="14.28515625" style="27" customWidth="1"/>
    <col min="1030" max="1030" width="9.7109375" style="27" customWidth="1"/>
    <col min="1031" max="1031" width="11.42578125" style="27"/>
    <col min="1032" max="1032" width="17" style="27" customWidth="1"/>
    <col min="1033" max="1033" width="16.42578125" style="27" customWidth="1"/>
    <col min="1034" max="1034" width="25.42578125" style="27" customWidth="1"/>
    <col min="1035" max="1035" width="14.42578125" style="27" customWidth="1"/>
    <col min="1036" max="1036" width="12" style="27" customWidth="1"/>
    <col min="1037" max="1037" width="25.42578125" style="27" customWidth="1"/>
    <col min="1038" max="1280" width="11.42578125" style="27"/>
    <col min="1281" max="1281" width="9.28515625" style="27" customWidth="1"/>
    <col min="1282" max="1282" width="38.42578125" style="27" customWidth="1"/>
    <col min="1283" max="1283" width="13" style="27" customWidth="1"/>
    <col min="1284" max="1284" width="22.42578125" style="27" customWidth="1"/>
    <col min="1285" max="1285" width="14.28515625" style="27" customWidth="1"/>
    <col min="1286" max="1286" width="9.7109375" style="27" customWidth="1"/>
    <col min="1287" max="1287" width="11.42578125" style="27"/>
    <col min="1288" max="1288" width="17" style="27" customWidth="1"/>
    <col min="1289" max="1289" width="16.42578125" style="27" customWidth="1"/>
    <col min="1290" max="1290" width="25.42578125" style="27" customWidth="1"/>
    <col min="1291" max="1291" width="14.42578125" style="27" customWidth="1"/>
    <col min="1292" max="1292" width="12" style="27" customWidth="1"/>
    <col min="1293" max="1293" width="25.42578125" style="27" customWidth="1"/>
    <col min="1294" max="1536" width="11.42578125" style="27"/>
    <col min="1537" max="1537" width="9.28515625" style="27" customWidth="1"/>
    <col min="1538" max="1538" width="38.42578125" style="27" customWidth="1"/>
    <col min="1539" max="1539" width="13" style="27" customWidth="1"/>
    <col min="1540" max="1540" width="22.42578125" style="27" customWidth="1"/>
    <col min="1541" max="1541" width="14.28515625" style="27" customWidth="1"/>
    <col min="1542" max="1542" width="9.7109375" style="27" customWidth="1"/>
    <col min="1543" max="1543" width="11.42578125" style="27"/>
    <col min="1544" max="1544" width="17" style="27" customWidth="1"/>
    <col min="1545" max="1545" width="16.42578125" style="27" customWidth="1"/>
    <col min="1546" max="1546" width="25.42578125" style="27" customWidth="1"/>
    <col min="1547" max="1547" width="14.42578125" style="27" customWidth="1"/>
    <col min="1548" max="1548" width="12" style="27" customWidth="1"/>
    <col min="1549" max="1549" width="25.42578125" style="27" customWidth="1"/>
    <col min="1550" max="1792" width="11.42578125" style="27"/>
    <col min="1793" max="1793" width="9.28515625" style="27" customWidth="1"/>
    <col min="1794" max="1794" width="38.42578125" style="27" customWidth="1"/>
    <col min="1795" max="1795" width="13" style="27" customWidth="1"/>
    <col min="1796" max="1796" width="22.42578125" style="27" customWidth="1"/>
    <col min="1797" max="1797" width="14.28515625" style="27" customWidth="1"/>
    <col min="1798" max="1798" width="9.7109375" style="27" customWidth="1"/>
    <col min="1799" max="1799" width="11.42578125" style="27"/>
    <col min="1800" max="1800" width="17" style="27" customWidth="1"/>
    <col min="1801" max="1801" width="16.42578125" style="27" customWidth="1"/>
    <col min="1802" max="1802" width="25.42578125" style="27" customWidth="1"/>
    <col min="1803" max="1803" width="14.42578125" style="27" customWidth="1"/>
    <col min="1804" max="1804" width="12" style="27" customWidth="1"/>
    <col min="1805" max="1805" width="25.42578125" style="27" customWidth="1"/>
    <col min="1806" max="2048" width="11.42578125" style="27"/>
    <col min="2049" max="2049" width="9.28515625" style="27" customWidth="1"/>
    <col min="2050" max="2050" width="38.42578125" style="27" customWidth="1"/>
    <col min="2051" max="2051" width="13" style="27" customWidth="1"/>
    <col min="2052" max="2052" width="22.42578125" style="27" customWidth="1"/>
    <col min="2053" max="2053" width="14.28515625" style="27" customWidth="1"/>
    <col min="2054" max="2054" width="9.7109375" style="27" customWidth="1"/>
    <col min="2055" max="2055" width="11.42578125" style="27"/>
    <col min="2056" max="2056" width="17" style="27" customWidth="1"/>
    <col min="2057" max="2057" width="16.42578125" style="27" customWidth="1"/>
    <col min="2058" max="2058" width="25.42578125" style="27" customWidth="1"/>
    <col min="2059" max="2059" width="14.42578125" style="27" customWidth="1"/>
    <col min="2060" max="2060" width="12" style="27" customWidth="1"/>
    <col min="2061" max="2061" width="25.42578125" style="27" customWidth="1"/>
    <col min="2062" max="2304" width="11.42578125" style="27"/>
    <col min="2305" max="2305" width="9.28515625" style="27" customWidth="1"/>
    <col min="2306" max="2306" width="38.42578125" style="27" customWidth="1"/>
    <col min="2307" max="2307" width="13" style="27" customWidth="1"/>
    <col min="2308" max="2308" width="22.42578125" style="27" customWidth="1"/>
    <col min="2309" max="2309" width="14.28515625" style="27" customWidth="1"/>
    <col min="2310" max="2310" width="9.7109375" style="27" customWidth="1"/>
    <col min="2311" max="2311" width="11.42578125" style="27"/>
    <col min="2312" max="2312" width="17" style="27" customWidth="1"/>
    <col min="2313" max="2313" width="16.42578125" style="27" customWidth="1"/>
    <col min="2314" max="2314" width="25.42578125" style="27" customWidth="1"/>
    <col min="2315" max="2315" width="14.42578125" style="27" customWidth="1"/>
    <col min="2316" max="2316" width="12" style="27" customWidth="1"/>
    <col min="2317" max="2317" width="25.42578125" style="27" customWidth="1"/>
    <col min="2318" max="2560" width="11.42578125" style="27"/>
    <col min="2561" max="2561" width="9.28515625" style="27" customWidth="1"/>
    <col min="2562" max="2562" width="38.42578125" style="27" customWidth="1"/>
    <col min="2563" max="2563" width="13" style="27" customWidth="1"/>
    <col min="2564" max="2564" width="22.42578125" style="27" customWidth="1"/>
    <col min="2565" max="2565" width="14.28515625" style="27" customWidth="1"/>
    <col min="2566" max="2566" width="9.7109375" style="27" customWidth="1"/>
    <col min="2567" max="2567" width="11.42578125" style="27"/>
    <col min="2568" max="2568" width="17" style="27" customWidth="1"/>
    <col min="2569" max="2569" width="16.42578125" style="27" customWidth="1"/>
    <col min="2570" max="2570" width="25.42578125" style="27" customWidth="1"/>
    <col min="2571" max="2571" width="14.42578125" style="27" customWidth="1"/>
    <col min="2572" max="2572" width="12" style="27" customWidth="1"/>
    <col min="2573" max="2573" width="25.42578125" style="27" customWidth="1"/>
    <col min="2574" max="2816" width="11.42578125" style="27"/>
    <col min="2817" max="2817" width="9.28515625" style="27" customWidth="1"/>
    <col min="2818" max="2818" width="38.42578125" style="27" customWidth="1"/>
    <col min="2819" max="2819" width="13" style="27" customWidth="1"/>
    <col min="2820" max="2820" width="22.42578125" style="27" customWidth="1"/>
    <col min="2821" max="2821" width="14.28515625" style="27" customWidth="1"/>
    <col min="2822" max="2822" width="9.7109375" style="27" customWidth="1"/>
    <col min="2823" max="2823" width="11.42578125" style="27"/>
    <col min="2824" max="2824" width="17" style="27" customWidth="1"/>
    <col min="2825" max="2825" width="16.42578125" style="27" customWidth="1"/>
    <col min="2826" max="2826" width="25.42578125" style="27" customWidth="1"/>
    <col min="2827" max="2827" width="14.42578125" style="27" customWidth="1"/>
    <col min="2828" max="2828" width="12" style="27" customWidth="1"/>
    <col min="2829" max="2829" width="25.42578125" style="27" customWidth="1"/>
    <col min="2830" max="3072" width="11.42578125" style="27"/>
    <col min="3073" max="3073" width="9.28515625" style="27" customWidth="1"/>
    <col min="3074" max="3074" width="38.42578125" style="27" customWidth="1"/>
    <col min="3075" max="3075" width="13" style="27" customWidth="1"/>
    <col min="3076" max="3076" width="22.42578125" style="27" customWidth="1"/>
    <col min="3077" max="3077" width="14.28515625" style="27" customWidth="1"/>
    <col min="3078" max="3078" width="9.7109375" style="27" customWidth="1"/>
    <col min="3079" max="3079" width="11.42578125" style="27"/>
    <col min="3080" max="3080" width="17" style="27" customWidth="1"/>
    <col min="3081" max="3081" width="16.42578125" style="27" customWidth="1"/>
    <col min="3082" max="3082" width="25.42578125" style="27" customWidth="1"/>
    <col min="3083" max="3083" width="14.42578125" style="27" customWidth="1"/>
    <col min="3084" max="3084" width="12" style="27" customWidth="1"/>
    <col min="3085" max="3085" width="25.42578125" style="27" customWidth="1"/>
    <col min="3086" max="3328" width="11.42578125" style="27"/>
    <col min="3329" max="3329" width="9.28515625" style="27" customWidth="1"/>
    <col min="3330" max="3330" width="38.42578125" style="27" customWidth="1"/>
    <col min="3331" max="3331" width="13" style="27" customWidth="1"/>
    <col min="3332" max="3332" width="22.42578125" style="27" customWidth="1"/>
    <col min="3333" max="3333" width="14.28515625" style="27" customWidth="1"/>
    <col min="3334" max="3334" width="9.7109375" style="27" customWidth="1"/>
    <col min="3335" max="3335" width="11.42578125" style="27"/>
    <col min="3336" max="3336" width="17" style="27" customWidth="1"/>
    <col min="3337" max="3337" width="16.42578125" style="27" customWidth="1"/>
    <col min="3338" max="3338" width="25.42578125" style="27" customWidth="1"/>
    <col min="3339" max="3339" width="14.42578125" style="27" customWidth="1"/>
    <col min="3340" max="3340" width="12" style="27" customWidth="1"/>
    <col min="3341" max="3341" width="25.42578125" style="27" customWidth="1"/>
    <col min="3342" max="3584" width="11.42578125" style="27"/>
    <col min="3585" max="3585" width="9.28515625" style="27" customWidth="1"/>
    <col min="3586" max="3586" width="38.42578125" style="27" customWidth="1"/>
    <col min="3587" max="3587" width="13" style="27" customWidth="1"/>
    <col min="3588" max="3588" width="22.42578125" style="27" customWidth="1"/>
    <col min="3589" max="3589" width="14.28515625" style="27" customWidth="1"/>
    <col min="3590" max="3590" width="9.7109375" style="27" customWidth="1"/>
    <col min="3591" max="3591" width="11.42578125" style="27"/>
    <col min="3592" max="3592" width="17" style="27" customWidth="1"/>
    <col min="3593" max="3593" width="16.42578125" style="27" customWidth="1"/>
    <col min="3594" max="3594" width="25.42578125" style="27" customWidth="1"/>
    <col min="3595" max="3595" width="14.42578125" style="27" customWidth="1"/>
    <col min="3596" max="3596" width="12" style="27" customWidth="1"/>
    <col min="3597" max="3597" width="25.42578125" style="27" customWidth="1"/>
    <col min="3598" max="3840" width="11.42578125" style="27"/>
    <col min="3841" max="3841" width="9.28515625" style="27" customWidth="1"/>
    <col min="3842" max="3842" width="38.42578125" style="27" customWidth="1"/>
    <col min="3843" max="3843" width="13" style="27" customWidth="1"/>
    <col min="3844" max="3844" width="22.42578125" style="27" customWidth="1"/>
    <col min="3845" max="3845" width="14.28515625" style="27" customWidth="1"/>
    <col min="3846" max="3846" width="9.7109375" style="27" customWidth="1"/>
    <col min="3847" max="3847" width="11.42578125" style="27"/>
    <col min="3848" max="3848" width="17" style="27" customWidth="1"/>
    <col min="3849" max="3849" width="16.42578125" style="27" customWidth="1"/>
    <col min="3850" max="3850" width="25.42578125" style="27" customWidth="1"/>
    <col min="3851" max="3851" width="14.42578125" style="27" customWidth="1"/>
    <col min="3852" max="3852" width="12" style="27" customWidth="1"/>
    <col min="3853" max="3853" width="25.42578125" style="27" customWidth="1"/>
    <col min="3854" max="4096" width="11.42578125" style="27"/>
    <col min="4097" max="4097" width="9.28515625" style="27" customWidth="1"/>
    <col min="4098" max="4098" width="38.42578125" style="27" customWidth="1"/>
    <col min="4099" max="4099" width="13" style="27" customWidth="1"/>
    <col min="4100" max="4100" width="22.42578125" style="27" customWidth="1"/>
    <col min="4101" max="4101" width="14.28515625" style="27" customWidth="1"/>
    <col min="4102" max="4102" width="9.7109375" style="27" customWidth="1"/>
    <col min="4103" max="4103" width="11.42578125" style="27"/>
    <col min="4104" max="4104" width="17" style="27" customWidth="1"/>
    <col min="4105" max="4105" width="16.42578125" style="27" customWidth="1"/>
    <col min="4106" max="4106" width="25.42578125" style="27" customWidth="1"/>
    <col min="4107" max="4107" width="14.42578125" style="27" customWidth="1"/>
    <col min="4108" max="4108" width="12" style="27" customWidth="1"/>
    <col min="4109" max="4109" width="25.42578125" style="27" customWidth="1"/>
    <col min="4110" max="4352" width="11.42578125" style="27"/>
    <col min="4353" max="4353" width="9.28515625" style="27" customWidth="1"/>
    <col min="4354" max="4354" width="38.42578125" style="27" customWidth="1"/>
    <col min="4355" max="4355" width="13" style="27" customWidth="1"/>
    <col min="4356" max="4356" width="22.42578125" style="27" customWidth="1"/>
    <col min="4357" max="4357" width="14.28515625" style="27" customWidth="1"/>
    <col min="4358" max="4358" width="9.7109375" style="27" customWidth="1"/>
    <col min="4359" max="4359" width="11.42578125" style="27"/>
    <col min="4360" max="4360" width="17" style="27" customWidth="1"/>
    <col min="4361" max="4361" width="16.42578125" style="27" customWidth="1"/>
    <col min="4362" max="4362" width="25.42578125" style="27" customWidth="1"/>
    <col min="4363" max="4363" width="14.42578125" style="27" customWidth="1"/>
    <col min="4364" max="4364" width="12" style="27" customWidth="1"/>
    <col min="4365" max="4365" width="25.42578125" style="27" customWidth="1"/>
    <col min="4366" max="4608" width="11.42578125" style="27"/>
    <col min="4609" max="4609" width="9.28515625" style="27" customWidth="1"/>
    <col min="4610" max="4610" width="38.42578125" style="27" customWidth="1"/>
    <col min="4611" max="4611" width="13" style="27" customWidth="1"/>
    <col min="4612" max="4612" width="22.42578125" style="27" customWidth="1"/>
    <col min="4613" max="4613" width="14.28515625" style="27" customWidth="1"/>
    <col min="4614" max="4614" width="9.7109375" style="27" customWidth="1"/>
    <col min="4615" max="4615" width="11.42578125" style="27"/>
    <col min="4616" max="4616" width="17" style="27" customWidth="1"/>
    <col min="4617" max="4617" width="16.42578125" style="27" customWidth="1"/>
    <col min="4618" max="4618" width="25.42578125" style="27" customWidth="1"/>
    <col min="4619" max="4619" width="14.42578125" style="27" customWidth="1"/>
    <col min="4620" max="4620" width="12" style="27" customWidth="1"/>
    <col min="4621" max="4621" width="25.42578125" style="27" customWidth="1"/>
    <col min="4622" max="4864" width="11.42578125" style="27"/>
    <col min="4865" max="4865" width="9.28515625" style="27" customWidth="1"/>
    <col min="4866" max="4866" width="38.42578125" style="27" customWidth="1"/>
    <col min="4867" max="4867" width="13" style="27" customWidth="1"/>
    <col min="4868" max="4868" width="22.42578125" style="27" customWidth="1"/>
    <col min="4869" max="4869" width="14.28515625" style="27" customWidth="1"/>
    <col min="4870" max="4870" width="9.7109375" style="27" customWidth="1"/>
    <col min="4871" max="4871" width="11.42578125" style="27"/>
    <col min="4872" max="4872" width="17" style="27" customWidth="1"/>
    <col min="4873" max="4873" width="16.42578125" style="27" customWidth="1"/>
    <col min="4874" max="4874" width="25.42578125" style="27" customWidth="1"/>
    <col min="4875" max="4875" width="14.42578125" style="27" customWidth="1"/>
    <col min="4876" max="4876" width="12" style="27" customWidth="1"/>
    <col min="4877" max="4877" width="25.42578125" style="27" customWidth="1"/>
    <col min="4878" max="5120" width="11.42578125" style="27"/>
    <col min="5121" max="5121" width="9.28515625" style="27" customWidth="1"/>
    <col min="5122" max="5122" width="38.42578125" style="27" customWidth="1"/>
    <col min="5123" max="5123" width="13" style="27" customWidth="1"/>
    <col min="5124" max="5124" width="22.42578125" style="27" customWidth="1"/>
    <col min="5125" max="5125" width="14.28515625" style="27" customWidth="1"/>
    <col min="5126" max="5126" width="9.7109375" style="27" customWidth="1"/>
    <col min="5127" max="5127" width="11.42578125" style="27"/>
    <col min="5128" max="5128" width="17" style="27" customWidth="1"/>
    <col min="5129" max="5129" width="16.42578125" style="27" customWidth="1"/>
    <col min="5130" max="5130" width="25.42578125" style="27" customWidth="1"/>
    <col min="5131" max="5131" width="14.42578125" style="27" customWidth="1"/>
    <col min="5132" max="5132" width="12" style="27" customWidth="1"/>
    <col min="5133" max="5133" width="25.42578125" style="27" customWidth="1"/>
    <col min="5134" max="5376" width="11.42578125" style="27"/>
    <col min="5377" max="5377" width="9.28515625" style="27" customWidth="1"/>
    <col min="5378" max="5378" width="38.42578125" style="27" customWidth="1"/>
    <col min="5379" max="5379" width="13" style="27" customWidth="1"/>
    <col min="5380" max="5380" width="22.42578125" style="27" customWidth="1"/>
    <col min="5381" max="5381" width="14.28515625" style="27" customWidth="1"/>
    <col min="5382" max="5382" width="9.7109375" style="27" customWidth="1"/>
    <col min="5383" max="5383" width="11.42578125" style="27"/>
    <col min="5384" max="5384" width="17" style="27" customWidth="1"/>
    <col min="5385" max="5385" width="16.42578125" style="27" customWidth="1"/>
    <col min="5386" max="5386" width="25.42578125" style="27" customWidth="1"/>
    <col min="5387" max="5387" width="14.42578125" style="27" customWidth="1"/>
    <col min="5388" max="5388" width="12" style="27" customWidth="1"/>
    <col min="5389" max="5389" width="25.42578125" style="27" customWidth="1"/>
    <col min="5390" max="5632" width="11.42578125" style="27"/>
    <col min="5633" max="5633" width="9.28515625" style="27" customWidth="1"/>
    <col min="5634" max="5634" width="38.42578125" style="27" customWidth="1"/>
    <col min="5635" max="5635" width="13" style="27" customWidth="1"/>
    <col min="5636" max="5636" width="22.42578125" style="27" customWidth="1"/>
    <col min="5637" max="5637" width="14.28515625" style="27" customWidth="1"/>
    <col min="5638" max="5638" width="9.7109375" style="27" customWidth="1"/>
    <col min="5639" max="5639" width="11.42578125" style="27"/>
    <col min="5640" max="5640" width="17" style="27" customWidth="1"/>
    <col min="5641" max="5641" width="16.42578125" style="27" customWidth="1"/>
    <col min="5642" max="5642" width="25.42578125" style="27" customWidth="1"/>
    <col min="5643" max="5643" width="14.42578125" style="27" customWidth="1"/>
    <col min="5644" max="5644" width="12" style="27" customWidth="1"/>
    <col min="5645" max="5645" width="25.42578125" style="27" customWidth="1"/>
    <col min="5646" max="5888" width="11.42578125" style="27"/>
    <col min="5889" max="5889" width="9.28515625" style="27" customWidth="1"/>
    <col min="5890" max="5890" width="38.42578125" style="27" customWidth="1"/>
    <col min="5891" max="5891" width="13" style="27" customWidth="1"/>
    <col min="5892" max="5892" width="22.42578125" style="27" customWidth="1"/>
    <col min="5893" max="5893" width="14.28515625" style="27" customWidth="1"/>
    <col min="5894" max="5894" width="9.7109375" style="27" customWidth="1"/>
    <col min="5895" max="5895" width="11.42578125" style="27"/>
    <col min="5896" max="5896" width="17" style="27" customWidth="1"/>
    <col min="5897" max="5897" width="16.42578125" style="27" customWidth="1"/>
    <col min="5898" max="5898" width="25.42578125" style="27" customWidth="1"/>
    <col min="5899" max="5899" width="14.42578125" style="27" customWidth="1"/>
    <col min="5900" max="5900" width="12" style="27" customWidth="1"/>
    <col min="5901" max="5901" width="25.42578125" style="27" customWidth="1"/>
    <col min="5902" max="6144" width="11.42578125" style="27"/>
    <col min="6145" max="6145" width="9.28515625" style="27" customWidth="1"/>
    <col min="6146" max="6146" width="38.42578125" style="27" customWidth="1"/>
    <col min="6147" max="6147" width="13" style="27" customWidth="1"/>
    <col min="6148" max="6148" width="22.42578125" style="27" customWidth="1"/>
    <col min="6149" max="6149" width="14.28515625" style="27" customWidth="1"/>
    <col min="6150" max="6150" width="9.7109375" style="27" customWidth="1"/>
    <col min="6151" max="6151" width="11.42578125" style="27"/>
    <col min="6152" max="6152" width="17" style="27" customWidth="1"/>
    <col min="6153" max="6153" width="16.42578125" style="27" customWidth="1"/>
    <col min="6154" max="6154" width="25.42578125" style="27" customWidth="1"/>
    <col min="6155" max="6155" width="14.42578125" style="27" customWidth="1"/>
    <col min="6156" max="6156" width="12" style="27" customWidth="1"/>
    <col min="6157" max="6157" width="25.42578125" style="27" customWidth="1"/>
    <col min="6158" max="6400" width="11.42578125" style="27"/>
    <col min="6401" max="6401" width="9.28515625" style="27" customWidth="1"/>
    <col min="6402" max="6402" width="38.42578125" style="27" customWidth="1"/>
    <col min="6403" max="6403" width="13" style="27" customWidth="1"/>
    <col min="6404" max="6404" width="22.42578125" style="27" customWidth="1"/>
    <col min="6405" max="6405" width="14.28515625" style="27" customWidth="1"/>
    <col min="6406" max="6406" width="9.7109375" style="27" customWidth="1"/>
    <col min="6407" max="6407" width="11.42578125" style="27"/>
    <col min="6408" max="6408" width="17" style="27" customWidth="1"/>
    <col min="6409" max="6409" width="16.42578125" style="27" customWidth="1"/>
    <col min="6410" max="6410" width="25.42578125" style="27" customWidth="1"/>
    <col min="6411" max="6411" width="14.42578125" style="27" customWidth="1"/>
    <col min="6412" max="6412" width="12" style="27" customWidth="1"/>
    <col min="6413" max="6413" width="25.42578125" style="27" customWidth="1"/>
    <col min="6414" max="6656" width="11.42578125" style="27"/>
    <col min="6657" max="6657" width="9.28515625" style="27" customWidth="1"/>
    <col min="6658" max="6658" width="38.42578125" style="27" customWidth="1"/>
    <col min="6659" max="6659" width="13" style="27" customWidth="1"/>
    <col min="6660" max="6660" width="22.42578125" style="27" customWidth="1"/>
    <col min="6661" max="6661" width="14.28515625" style="27" customWidth="1"/>
    <col min="6662" max="6662" width="9.7109375" style="27" customWidth="1"/>
    <col min="6663" max="6663" width="11.42578125" style="27"/>
    <col min="6664" max="6664" width="17" style="27" customWidth="1"/>
    <col min="6665" max="6665" width="16.42578125" style="27" customWidth="1"/>
    <col min="6666" max="6666" width="25.42578125" style="27" customWidth="1"/>
    <col min="6667" max="6667" width="14.42578125" style="27" customWidth="1"/>
    <col min="6668" max="6668" width="12" style="27" customWidth="1"/>
    <col min="6669" max="6669" width="25.42578125" style="27" customWidth="1"/>
    <col min="6670" max="6912" width="11.42578125" style="27"/>
    <col min="6913" max="6913" width="9.28515625" style="27" customWidth="1"/>
    <col min="6914" max="6914" width="38.42578125" style="27" customWidth="1"/>
    <col min="6915" max="6915" width="13" style="27" customWidth="1"/>
    <col min="6916" max="6916" width="22.42578125" style="27" customWidth="1"/>
    <col min="6917" max="6917" width="14.28515625" style="27" customWidth="1"/>
    <col min="6918" max="6918" width="9.7109375" style="27" customWidth="1"/>
    <col min="6919" max="6919" width="11.42578125" style="27"/>
    <col min="6920" max="6920" width="17" style="27" customWidth="1"/>
    <col min="6921" max="6921" width="16.42578125" style="27" customWidth="1"/>
    <col min="6922" max="6922" width="25.42578125" style="27" customWidth="1"/>
    <col min="6923" max="6923" width="14.42578125" style="27" customWidth="1"/>
    <col min="6924" max="6924" width="12" style="27" customWidth="1"/>
    <col min="6925" max="6925" width="25.42578125" style="27" customWidth="1"/>
    <col min="6926" max="7168" width="11.42578125" style="27"/>
    <col min="7169" max="7169" width="9.28515625" style="27" customWidth="1"/>
    <col min="7170" max="7170" width="38.42578125" style="27" customWidth="1"/>
    <col min="7171" max="7171" width="13" style="27" customWidth="1"/>
    <col min="7172" max="7172" width="22.42578125" style="27" customWidth="1"/>
    <col min="7173" max="7173" width="14.28515625" style="27" customWidth="1"/>
    <col min="7174" max="7174" width="9.7109375" style="27" customWidth="1"/>
    <col min="7175" max="7175" width="11.42578125" style="27"/>
    <col min="7176" max="7176" width="17" style="27" customWidth="1"/>
    <col min="7177" max="7177" width="16.42578125" style="27" customWidth="1"/>
    <col min="7178" max="7178" width="25.42578125" style="27" customWidth="1"/>
    <col min="7179" max="7179" width="14.42578125" style="27" customWidth="1"/>
    <col min="7180" max="7180" width="12" style="27" customWidth="1"/>
    <col min="7181" max="7181" width="25.42578125" style="27" customWidth="1"/>
    <col min="7182" max="7424" width="11.42578125" style="27"/>
    <col min="7425" max="7425" width="9.28515625" style="27" customWidth="1"/>
    <col min="7426" max="7426" width="38.42578125" style="27" customWidth="1"/>
    <col min="7427" max="7427" width="13" style="27" customWidth="1"/>
    <col min="7428" max="7428" width="22.42578125" style="27" customWidth="1"/>
    <col min="7429" max="7429" width="14.28515625" style="27" customWidth="1"/>
    <col min="7430" max="7430" width="9.7109375" style="27" customWidth="1"/>
    <col min="7431" max="7431" width="11.42578125" style="27"/>
    <col min="7432" max="7432" width="17" style="27" customWidth="1"/>
    <col min="7433" max="7433" width="16.42578125" style="27" customWidth="1"/>
    <col min="7434" max="7434" width="25.42578125" style="27" customWidth="1"/>
    <col min="7435" max="7435" width="14.42578125" style="27" customWidth="1"/>
    <col min="7436" max="7436" width="12" style="27" customWidth="1"/>
    <col min="7437" max="7437" width="25.42578125" style="27" customWidth="1"/>
    <col min="7438" max="7680" width="11.42578125" style="27"/>
    <col min="7681" max="7681" width="9.28515625" style="27" customWidth="1"/>
    <col min="7682" max="7682" width="38.42578125" style="27" customWidth="1"/>
    <col min="7683" max="7683" width="13" style="27" customWidth="1"/>
    <col min="7684" max="7684" width="22.42578125" style="27" customWidth="1"/>
    <col min="7685" max="7685" width="14.28515625" style="27" customWidth="1"/>
    <col min="7686" max="7686" width="9.7109375" style="27" customWidth="1"/>
    <col min="7687" max="7687" width="11.42578125" style="27"/>
    <col min="7688" max="7688" width="17" style="27" customWidth="1"/>
    <col min="7689" max="7689" width="16.42578125" style="27" customWidth="1"/>
    <col min="7690" max="7690" width="25.42578125" style="27" customWidth="1"/>
    <col min="7691" max="7691" width="14.42578125" style="27" customWidth="1"/>
    <col min="7692" max="7692" width="12" style="27" customWidth="1"/>
    <col min="7693" max="7693" width="25.42578125" style="27" customWidth="1"/>
    <col min="7694" max="7936" width="11.42578125" style="27"/>
    <col min="7937" max="7937" width="9.28515625" style="27" customWidth="1"/>
    <col min="7938" max="7938" width="38.42578125" style="27" customWidth="1"/>
    <col min="7939" max="7939" width="13" style="27" customWidth="1"/>
    <col min="7940" max="7940" width="22.42578125" style="27" customWidth="1"/>
    <col min="7941" max="7941" width="14.28515625" style="27" customWidth="1"/>
    <col min="7942" max="7942" width="9.7109375" style="27" customWidth="1"/>
    <col min="7943" max="7943" width="11.42578125" style="27"/>
    <col min="7944" max="7944" width="17" style="27" customWidth="1"/>
    <col min="7945" max="7945" width="16.42578125" style="27" customWidth="1"/>
    <col min="7946" max="7946" width="25.42578125" style="27" customWidth="1"/>
    <col min="7947" max="7947" width="14.42578125" style="27" customWidth="1"/>
    <col min="7948" max="7948" width="12" style="27" customWidth="1"/>
    <col min="7949" max="7949" width="25.42578125" style="27" customWidth="1"/>
    <col min="7950" max="8192" width="11.42578125" style="27"/>
    <col min="8193" max="8193" width="9.28515625" style="27" customWidth="1"/>
    <col min="8194" max="8194" width="38.42578125" style="27" customWidth="1"/>
    <col min="8195" max="8195" width="13" style="27" customWidth="1"/>
    <col min="8196" max="8196" width="22.42578125" style="27" customWidth="1"/>
    <col min="8197" max="8197" width="14.28515625" style="27" customWidth="1"/>
    <col min="8198" max="8198" width="9.7109375" style="27" customWidth="1"/>
    <col min="8199" max="8199" width="11.42578125" style="27"/>
    <col min="8200" max="8200" width="17" style="27" customWidth="1"/>
    <col min="8201" max="8201" width="16.42578125" style="27" customWidth="1"/>
    <col min="8202" max="8202" width="25.42578125" style="27" customWidth="1"/>
    <col min="8203" max="8203" width="14.42578125" style="27" customWidth="1"/>
    <col min="8204" max="8204" width="12" style="27" customWidth="1"/>
    <col min="8205" max="8205" width="25.42578125" style="27" customWidth="1"/>
    <col min="8206" max="8448" width="11.42578125" style="27"/>
    <col min="8449" max="8449" width="9.28515625" style="27" customWidth="1"/>
    <col min="8450" max="8450" width="38.42578125" style="27" customWidth="1"/>
    <col min="8451" max="8451" width="13" style="27" customWidth="1"/>
    <col min="8452" max="8452" width="22.42578125" style="27" customWidth="1"/>
    <col min="8453" max="8453" width="14.28515625" style="27" customWidth="1"/>
    <col min="8454" max="8454" width="9.7109375" style="27" customWidth="1"/>
    <col min="8455" max="8455" width="11.42578125" style="27"/>
    <col min="8456" max="8456" width="17" style="27" customWidth="1"/>
    <col min="8457" max="8457" width="16.42578125" style="27" customWidth="1"/>
    <col min="8458" max="8458" width="25.42578125" style="27" customWidth="1"/>
    <col min="8459" max="8459" width="14.42578125" style="27" customWidth="1"/>
    <col min="8460" max="8460" width="12" style="27" customWidth="1"/>
    <col min="8461" max="8461" width="25.42578125" style="27" customWidth="1"/>
    <col min="8462" max="8704" width="11.42578125" style="27"/>
    <col min="8705" max="8705" width="9.28515625" style="27" customWidth="1"/>
    <col min="8706" max="8706" width="38.42578125" style="27" customWidth="1"/>
    <col min="8707" max="8707" width="13" style="27" customWidth="1"/>
    <col min="8708" max="8708" width="22.42578125" style="27" customWidth="1"/>
    <col min="8709" max="8709" width="14.28515625" style="27" customWidth="1"/>
    <col min="8710" max="8710" width="9.7109375" style="27" customWidth="1"/>
    <col min="8711" max="8711" width="11.42578125" style="27"/>
    <col min="8712" max="8712" width="17" style="27" customWidth="1"/>
    <col min="8713" max="8713" width="16.42578125" style="27" customWidth="1"/>
    <col min="8714" max="8714" width="25.42578125" style="27" customWidth="1"/>
    <col min="8715" max="8715" width="14.42578125" style="27" customWidth="1"/>
    <col min="8716" max="8716" width="12" style="27" customWidth="1"/>
    <col min="8717" max="8717" width="25.42578125" style="27" customWidth="1"/>
    <col min="8718" max="8960" width="11.42578125" style="27"/>
    <col min="8961" max="8961" width="9.28515625" style="27" customWidth="1"/>
    <col min="8962" max="8962" width="38.42578125" style="27" customWidth="1"/>
    <col min="8963" max="8963" width="13" style="27" customWidth="1"/>
    <col min="8964" max="8964" width="22.42578125" style="27" customWidth="1"/>
    <col min="8965" max="8965" width="14.28515625" style="27" customWidth="1"/>
    <col min="8966" max="8966" width="9.7109375" style="27" customWidth="1"/>
    <col min="8967" max="8967" width="11.42578125" style="27"/>
    <col min="8968" max="8968" width="17" style="27" customWidth="1"/>
    <col min="8969" max="8969" width="16.42578125" style="27" customWidth="1"/>
    <col min="8970" max="8970" width="25.42578125" style="27" customWidth="1"/>
    <col min="8971" max="8971" width="14.42578125" style="27" customWidth="1"/>
    <col min="8972" max="8972" width="12" style="27" customWidth="1"/>
    <col min="8973" max="8973" width="25.42578125" style="27" customWidth="1"/>
    <col min="8974" max="9216" width="11.42578125" style="27"/>
    <col min="9217" max="9217" width="9.28515625" style="27" customWidth="1"/>
    <col min="9218" max="9218" width="38.42578125" style="27" customWidth="1"/>
    <col min="9219" max="9219" width="13" style="27" customWidth="1"/>
    <col min="9220" max="9220" width="22.42578125" style="27" customWidth="1"/>
    <col min="9221" max="9221" width="14.28515625" style="27" customWidth="1"/>
    <col min="9222" max="9222" width="9.7109375" style="27" customWidth="1"/>
    <col min="9223" max="9223" width="11.42578125" style="27"/>
    <col min="9224" max="9224" width="17" style="27" customWidth="1"/>
    <col min="9225" max="9225" width="16.42578125" style="27" customWidth="1"/>
    <col min="9226" max="9226" width="25.42578125" style="27" customWidth="1"/>
    <col min="9227" max="9227" width="14.42578125" style="27" customWidth="1"/>
    <col min="9228" max="9228" width="12" style="27" customWidth="1"/>
    <col min="9229" max="9229" width="25.42578125" style="27" customWidth="1"/>
    <col min="9230" max="9472" width="11.42578125" style="27"/>
    <col min="9473" max="9473" width="9.28515625" style="27" customWidth="1"/>
    <col min="9474" max="9474" width="38.42578125" style="27" customWidth="1"/>
    <col min="9475" max="9475" width="13" style="27" customWidth="1"/>
    <col min="9476" max="9476" width="22.42578125" style="27" customWidth="1"/>
    <col min="9477" max="9477" width="14.28515625" style="27" customWidth="1"/>
    <col min="9478" max="9478" width="9.7109375" style="27" customWidth="1"/>
    <col min="9479" max="9479" width="11.42578125" style="27"/>
    <col min="9480" max="9480" width="17" style="27" customWidth="1"/>
    <col min="9481" max="9481" width="16.42578125" style="27" customWidth="1"/>
    <col min="9482" max="9482" width="25.42578125" style="27" customWidth="1"/>
    <col min="9483" max="9483" width="14.42578125" style="27" customWidth="1"/>
    <col min="9484" max="9484" width="12" style="27" customWidth="1"/>
    <col min="9485" max="9485" width="25.42578125" style="27" customWidth="1"/>
    <col min="9486" max="9728" width="11.42578125" style="27"/>
    <col min="9729" max="9729" width="9.28515625" style="27" customWidth="1"/>
    <col min="9730" max="9730" width="38.42578125" style="27" customWidth="1"/>
    <col min="9731" max="9731" width="13" style="27" customWidth="1"/>
    <col min="9732" max="9732" width="22.42578125" style="27" customWidth="1"/>
    <col min="9733" max="9733" width="14.28515625" style="27" customWidth="1"/>
    <col min="9734" max="9734" width="9.7109375" style="27" customWidth="1"/>
    <col min="9735" max="9735" width="11.42578125" style="27"/>
    <col min="9736" max="9736" width="17" style="27" customWidth="1"/>
    <col min="9737" max="9737" width="16.42578125" style="27" customWidth="1"/>
    <col min="9738" max="9738" width="25.42578125" style="27" customWidth="1"/>
    <col min="9739" max="9739" width="14.42578125" style="27" customWidth="1"/>
    <col min="9740" max="9740" width="12" style="27" customWidth="1"/>
    <col min="9741" max="9741" width="25.42578125" style="27" customWidth="1"/>
    <col min="9742" max="9984" width="11.42578125" style="27"/>
    <col min="9985" max="9985" width="9.28515625" style="27" customWidth="1"/>
    <col min="9986" max="9986" width="38.42578125" style="27" customWidth="1"/>
    <col min="9987" max="9987" width="13" style="27" customWidth="1"/>
    <col min="9988" max="9988" width="22.42578125" style="27" customWidth="1"/>
    <col min="9989" max="9989" width="14.28515625" style="27" customWidth="1"/>
    <col min="9990" max="9990" width="9.7109375" style="27" customWidth="1"/>
    <col min="9991" max="9991" width="11.42578125" style="27"/>
    <col min="9992" max="9992" width="17" style="27" customWidth="1"/>
    <col min="9993" max="9993" width="16.42578125" style="27" customWidth="1"/>
    <col min="9994" max="9994" width="25.42578125" style="27" customWidth="1"/>
    <col min="9995" max="9995" width="14.42578125" style="27" customWidth="1"/>
    <col min="9996" max="9996" width="12" style="27" customWidth="1"/>
    <col min="9997" max="9997" width="25.42578125" style="27" customWidth="1"/>
    <col min="9998" max="10240" width="11.42578125" style="27"/>
    <col min="10241" max="10241" width="9.28515625" style="27" customWidth="1"/>
    <col min="10242" max="10242" width="38.42578125" style="27" customWidth="1"/>
    <col min="10243" max="10243" width="13" style="27" customWidth="1"/>
    <col min="10244" max="10244" width="22.42578125" style="27" customWidth="1"/>
    <col min="10245" max="10245" width="14.28515625" style="27" customWidth="1"/>
    <col min="10246" max="10246" width="9.7109375" style="27" customWidth="1"/>
    <col min="10247" max="10247" width="11.42578125" style="27"/>
    <col min="10248" max="10248" width="17" style="27" customWidth="1"/>
    <col min="10249" max="10249" width="16.42578125" style="27" customWidth="1"/>
    <col min="10250" max="10250" width="25.42578125" style="27" customWidth="1"/>
    <col min="10251" max="10251" width="14.42578125" style="27" customWidth="1"/>
    <col min="10252" max="10252" width="12" style="27" customWidth="1"/>
    <col min="10253" max="10253" width="25.42578125" style="27" customWidth="1"/>
    <col min="10254" max="10496" width="11.42578125" style="27"/>
    <col min="10497" max="10497" width="9.28515625" style="27" customWidth="1"/>
    <col min="10498" max="10498" width="38.42578125" style="27" customWidth="1"/>
    <col min="10499" max="10499" width="13" style="27" customWidth="1"/>
    <col min="10500" max="10500" width="22.42578125" style="27" customWidth="1"/>
    <col min="10501" max="10501" width="14.28515625" style="27" customWidth="1"/>
    <col min="10502" max="10502" width="9.7109375" style="27" customWidth="1"/>
    <col min="10503" max="10503" width="11.42578125" style="27"/>
    <col min="10504" max="10504" width="17" style="27" customWidth="1"/>
    <col min="10505" max="10505" width="16.42578125" style="27" customWidth="1"/>
    <col min="10506" max="10506" width="25.42578125" style="27" customWidth="1"/>
    <col min="10507" max="10507" width="14.42578125" style="27" customWidth="1"/>
    <col min="10508" max="10508" width="12" style="27" customWidth="1"/>
    <col min="10509" max="10509" width="25.42578125" style="27" customWidth="1"/>
    <col min="10510" max="10752" width="11.42578125" style="27"/>
    <col min="10753" max="10753" width="9.28515625" style="27" customWidth="1"/>
    <col min="10754" max="10754" width="38.42578125" style="27" customWidth="1"/>
    <col min="10755" max="10755" width="13" style="27" customWidth="1"/>
    <col min="10756" max="10756" width="22.42578125" style="27" customWidth="1"/>
    <col min="10757" max="10757" width="14.28515625" style="27" customWidth="1"/>
    <col min="10758" max="10758" width="9.7109375" style="27" customWidth="1"/>
    <col min="10759" max="10759" width="11.42578125" style="27"/>
    <col min="10760" max="10760" width="17" style="27" customWidth="1"/>
    <col min="10761" max="10761" width="16.42578125" style="27" customWidth="1"/>
    <col min="10762" max="10762" width="25.42578125" style="27" customWidth="1"/>
    <col min="10763" max="10763" width="14.42578125" style="27" customWidth="1"/>
    <col min="10764" max="10764" width="12" style="27" customWidth="1"/>
    <col min="10765" max="10765" width="25.42578125" style="27" customWidth="1"/>
    <col min="10766" max="11008" width="11.42578125" style="27"/>
    <col min="11009" max="11009" width="9.28515625" style="27" customWidth="1"/>
    <col min="11010" max="11010" width="38.42578125" style="27" customWidth="1"/>
    <col min="11011" max="11011" width="13" style="27" customWidth="1"/>
    <col min="11012" max="11012" width="22.42578125" style="27" customWidth="1"/>
    <col min="11013" max="11013" width="14.28515625" style="27" customWidth="1"/>
    <col min="11014" max="11014" width="9.7109375" style="27" customWidth="1"/>
    <col min="11015" max="11015" width="11.42578125" style="27"/>
    <col min="11016" max="11016" width="17" style="27" customWidth="1"/>
    <col min="11017" max="11017" width="16.42578125" style="27" customWidth="1"/>
    <col min="11018" max="11018" width="25.42578125" style="27" customWidth="1"/>
    <col min="11019" max="11019" width="14.42578125" style="27" customWidth="1"/>
    <col min="11020" max="11020" width="12" style="27" customWidth="1"/>
    <col min="11021" max="11021" width="25.42578125" style="27" customWidth="1"/>
    <col min="11022" max="11264" width="11.42578125" style="27"/>
    <col min="11265" max="11265" width="9.28515625" style="27" customWidth="1"/>
    <col min="11266" max="11266" width="38.42578125" style="27" customWidth="1"/>
    <col min="11267" max="11267" width="13" style="27" customWidth="1"/>
    <col min="11268" max="11268" width="22.42578125" style="27" customWidth="1"/>
    <col min="11269" max="11269" width="14.28515625" style="27" customWidth="1"/>
    <col min="11270" max="11270" width="9.7109375" style="27" customWidth="1"/>
    <col min="11271" max="11271" width="11.42578125" style="27"/>
    <col min="11272" max="11272" width="17" style="27" customWidth="1"/>
    <col min="11273" max="11273" width="16.42578125" style="27" customWidth="1"/>
    <col min="11274" max="11274" width="25.42578125" style="27" customWidth="1"/>
    <col min="11275" max="11275" width="14.42578125" style="27" customWidth="1"/>
    <col min="11276" max="11276" width="12" style="27" customWidth="1"/>
    <col min="11277" max="11277" width="25.42578125" style="27" customWidth="1"/>
    <col min="11278" max="11520" width="11.42578125" style="27"/>
    <col min="11521" max="11521" width="9.28515625" style="27" customWidth="1"/>
    <col min="11522" max="11522" width="38.42578125" style="27" customWidth="1"/>
    <col min="11523" max="11523" width="13" style="27" customWidth="1"/>
    <col min="11524" max="11524" width="22.42578125" style="27" customWidth="1"/>
    <col min="11525" max="11525" width="14.28515625" style="27" customWidth="1"/>
    <col min="11526" max="11526" width="9.7109375" style="27" customWidth="1"/>
    <col min="11527" max="11527" width="11.42578125" style="27"/>
    <col min="11528" max="11528" width="17" style="27" customWidth="1"/>
    <col min="11529" max="11529" width="16.42578125" style="27" customWidth="1"/>
    <col min="11530" max="11530" width="25.42578125" style="27" customWidth="1"/>
    <col min="11531" max="11531" width="14.42578125" style="27" customWidth="1"/>
    <col min="11532" max="11532" width="12" style="27" customWidth="1"/>
    <col min="11533" max="11533" width="25.42578125" style="27" customWidth="1"/>
    <col min="11534" max="11776" width="11.42578125" style="27"/>
    <col min="11777" max="11777" width="9.28515625" style="27" customWidth="1"/>
    <col min="11778" max="11778" width="38.42578125" style="27" customWidth="1"/>
    <col min="11779" max="11779" width="13" style="27" customWidth="1"/>
    <col min="11780" max="11780" width="22.42578125" style="27" customWidth="1"/>
    <col min="11781" max="11781" width="14.28515625" style="27" customWidth="1"/>
    <col min="11782" max="11782" width="9.7109375" style="27" customWidth="1"/>
    <col min="11783" max="11783" width="11.42578125" style="27"/>
    <col min="11784" max="11784" width="17" style="27" customWidth="1"/>
    <col min="11785" max="11785" width="16.42578125" style="27" customWidth="1"/>
    <col min="11786" max="11786" width="25.42578125" style="27" customWidth="1"/>
    <col min="11787" max="11787" width="14.42578125" style="27" customWidth="1"/>
    <col min="11788" max="11788" width="12" style="27" customWidth="1"/>
    <col min="11789" max="11789" width="25.42578125" style="27" customWidth="1"/>
    <col min="11790" max="12032" width="11.42578125" style="27"/>
    <col min="12033" max="12033" width="9.28515625" style="27" customWidth="1"/>
    <col min="12034" max="12034" width="38.42578125" style="27" customWidth="1"/>
    <col min="12035" max="12035" width="13" style="27" customWidth="1"/>
    <col min="12036" max="12036" width="22.42578125" style="27" customWidth="1"/>
    <col min="12037" max="12037" width="14.28515625" style="27" customWidth="1"/>
    <col min="12038" max="12038" width="9.7109375" style="27" customWidth="1"/>
    <col min="12039" max="12039" width="11.42578125" style="27"/>
    <col min="12040" max="12040" width="17" style="27" customWidth="1"/>
    <col min="12041" max="12041" width="16.42578125" style="27" customWidth="1"/>
    <col min="12042" max="12042" width="25.42578125" style="27" customWidth="1"/>
    <col min="12043" max="12043" width="14.42578125" style="27" customWidth="1"/>
    <col min="12044" max="12044" width="12" style="27" customWidth="1"/>
    <col min="12045" max="12045" width="25.42578125" style="27" customWidth="1"/>
    <col min="12046" max="12288" width="11.42578125" style="27"/>
    <col min="12289" max="12289" width="9.28515625" style="27" customWidth="1"/>
    <col min="12290" max="12290" width="38.42578125" style="27" customWidth="1"/>
    <col min="12291" max="12291" width="13" style="27" customWidth="1"/>
    <col min="12292" max="12292" width="22.42578125" style="27" customWidth="1"/>
    <col min="12293" max="12293" width="14.28515625" style="27" customWidth="1"/>
    <col min="12294" max="12294" width="9.7109375" style="27" customWidth="1"/>
    <col min="12295" max="12295" width="11.42578125" style="27"/>
    <col min="12296" max="12296" width="17" style="27" customWidth="1"/>
    <col min="12297" max="12297" width="16.42578125" style="27" customWidth="1"/>
    <col min="12298" max="12298" width="25.42578125" style="27" customWidth="1"/>
    <col min="12299" max="12299" width="14.42578125" style="27" customWidth="1"/>
    <col min="12300" max="12300" width="12" style="27" customWidth="1"/>
    <col min="12301" max="12301" width="25.42578125" style="27" customWidth="1"/>
    <col min="12302" max="12544" width="11.42578125" style="27"/>
    <col min="12545" max="12545" width="9.28515625" style="27" customWidth="1"/>
    <col min="12546" max="12546" width="38.42578125" style="27" customWidth="1"/>
    <col min="12547" max="12547" width="13" style="27" customWidth="1"/>
    <col min="12548" max="12548" width="22.42578125" style="27" customWidth="1"/>
    <col min="12549" max="12549" width="14.28515625" style="27" customWidth="1"/>
    <col min="12550" max="12550" width="9.7109375" style="27" customWidth="1"/>
    <col min="12551" max="12551" width="11.42578125" style="27"/>
    <col min="12552" max="12552" width="17" style="27" customWidth="1"/>
    <col min="12553" max="12553" width="16.42578125" style="27" customWidth="1"/>
    <col min="12554" max="12554" width="25.42578125" style="27" customWidth="1"/>
    <col min="12555" max="12555" width="14.42578125" style="27" customWidth="1"/>
    <col min="12556" max="12556" width="12" style="27" customWidth="1"/>
    <col min="12557" max="12557" width="25.42578125" style="27" customWidth="1"/>
    <col min="12558" max="12800" width="11.42578125" style="27"/>
    <col min="12801" max="12801" width="9.28515625" style="27" customWidth="1"/>
    <col min="12802" max="12802" width="38.42578125" style="27" customWidth="1"/>
    <col min="12803" max="12803" width="13" style="27" customWidth="1"/>
    <col min="12804" max="12804" width="22.42578125" style="27" customWidth="1"/>
    <col min="12805" max="12805" width="14.28515625" style="27" customWidth="1"/>
    <col min="12806" max="12806" width="9.7109375" style="27" customWidth="1"/>
    <col min="12807" max="12807" width="11.42578125" style="27"/>
    <col min="12808" max="12808" width="17" style="27" customWidth="1"/>
    <col min="12809" max="12809" width="16.42578125" style="27" customWidth="1"/>
    <col min="12810" max="12810" width="25.42578125" style="27" customWidth="1"/>
    <col min="12811" max="12811" width="14.42578125" style="27" customWidth="1"/>
    <col min="12812" max="12812" width="12" style="27" customWidth="1"/>
    <col min="12813" max="12813" width="25.42578125" style="27" customWidth="1"/>
    <col min="12814" max="13056" width="11.42578125" style="27"/>
    <col min="13057" max="13057" width="9.28515625" style="27" customWidth="1"/>
    <col min="13058" max="13058" width="38.42578125" style="27" customWidth="1"/>
    <col min="13059" max="13059" width="13" style="27" customWidth="1"/>
    <col min="13060" max="13060" width="22.42578125" style="27" customWidth="1"/>
    <col min="13061" max="13061" width="14.28515625" style="27" customWidth="1"/>
    <col min="13062" max="13062" width="9.7109375" style="27" customWidth="1"/>
    <col min="13063" max="13063" width="11.42578125" style="27"/>
    <col min="13064" max="13064" width="17" style="27" customWidth="1"/>
    <col min="13065" max="13065" width="16.42578125" style="27" customWidth="1"/>
    <col min="13066" max="13066" width="25.42578125" style="27" customWidth="1"/>
    <col min="13067" max="13067" width="14.42578125" style="27" customWidth="1"/>
    <col min="13068" max="13068" width="12" style="27" customWidth="1"/>
    <col min="13069" max="13069" width="25.42578125" style="27" customWidth="1"/>
    <col min="13070" max="13312" width="11.42578125" style="27"/>
    <col min="13313" max="13313" width="9.28515625" style="27" customWidth="1"/>
    <col min="13314" max="13314" width="38.42578125" style="27" customWidth="1"/>
    <col min="13315" max="13315" width="13" style="27" customWidth="1"/>
    <col min="13316" max="13316" width="22.42578125" style="27" customWidth="1"/>
    <col min="13317" max="13317" width="14.28515625" style="27" customWidth="1"/>
    <col min="13318" max="13318" width="9.7109375" style="27" customWidth="1"/>
    <col min="13319" max="13319" width="11.42578125" style="27"/>
    <col min="13320" max="13320" width="17" style="27" customWidth="1"/>
    <col min="13321" max="13321" width="16.42578125" style="27" customWidth="1"/>
    <col min="13322" max="13322" width="25.42578125" style="27" customWidth="1"/>
    <col min="13323" max="13323" width="14.42578125" style="27" customWidth="1"/>
    <col min="13324" max="13324" width="12" style="27" customWidth="1"/>
    <col min="13325" max="13325" width="25.42578125" style="27" customWidth="1"/>
    <col min="13326" max="13568" width="11.42578125" style="27"/>
    <col min="13569" max="13569" width="9.28515625" style="27" customWidth="1"/>
    <col min="13570" max="13570" width="38.42578125" style="27" customWidth="1"/>
    <col min="13571" max="13571" width="13" style="27" customWidth="1"/>
    <col min="13572" max="13572" width="22.42578125" style="27" customWidth="1"/>
    <col min="13573" max="13573" width="14.28515625" style="27" customWidth="1"/>
    <col min="13574" max="13574" width="9.7109375" style="27" customWidth="1"/>
    <col min="13575" max="13575" width="11.42578125" style="27"/>
    <col min="13576" max="13576" width="17" style="27" customWidth="1"/>
    <col min="13577" max="13577" width="16.42578125" style="27" customWidth="1"/>
    <col min="13578" max="13578" width="25.42578125" style="27" customWidth="1"/>
    <col min="13579" max="13579" width="14.42578125" style="27" customWidth="1"/>
    <col min="13580" max="13580" width="12" style="27" customWidth="1"/>
    <col min="13581" max="13581" width="25.42578125" style="27" customWidth="1"/>
    <col min="13582" max="13824" width="11.42578125" style="27"/>
    <col min="13825" max="13825" width="9.28515625" style="27" customWidth="1"/>
    <col min="13826" max="13826" width="38.42578125" style="27" customWidth="1"/>
    <col min="13827" max="13827" width="13" style="27" customWidth="1"/>
    <col min="13828" max="13828" width="22.42578125" style="27" customWidth="1"/>
    <col min="13829" max="13829" width="14.28515625" style="27" customWidth="1"/>
    <col min="13830" max="13830" width="9.7109375" style="27" customWidth="1"/>
    <col min="13831" max="13831" width="11.42578125" style="27"/>
    <col min="13832" max="13832" width="17" style="27" customWidth="1"/>
    <col min="13833" max="13833" width="16.42578125" style="27" customWidth="1"/>
    <col min="13834" max="13834" width="25.42578125" style="27" customWidth="1"/>
    <col min="13835" max="13835" width="14.42578125" style="27" customWidth="1"/>
    <col min="13836" max="13836" width="12" style="27" customWidth="1"/>
    <col min="13837" max="13837" width="25.42578125" style="27" customWidth="1"/>
    <col min="13838" max="14080" width="11.42578125" style="27"/>
    <col min="14081" max="14081" width="9.28515625" style="27" customWidth="1"/>
    <col min="14082" max="14082" width="38.42578125" style="27" customWidth="1"/>
    <col min="14083" max="14083" width="13" style="27" customWidth="1"/>
    <col min="14084" max="14084" width="22.42578125" style="27" customWidth="1"/>
    <col min="14085" max="14085" width="14.28515625" style="27" customWidth="1"/>
    <col min="14086" max="14086" width="9.7109375" style="27" customWidth="1"/>
    <col min="14087" max="14087" width="11.42578125" style="27"/>
    <col min="14088" max="14088" width="17" style="27" customWidth="1"/>
    <col min="14089" max="14089" width="16.42578125" style="27" customWidth="1"/>
    <col min="14090" max="14090" width="25.42578125" style="27" customWidth="1"/>
    <col min="14091" max="14091" width="14.42578125" style="27" customWidth="1"/>
    <col min="14092" max="14092" width="12" style="27" customWidth="1"/>
    <col min="14093" max="14093" width="25.42578125" style="27" customWidth="1"/>
    <col min="14094" max="14336" width="11.42578125" style="27"/>
    <col min="14337" max="14337" width="9.28515625" style="27" customWidth="1"/>
    <col min="14338" max="14338" width="38.42578125" style="27" customWidth="1"/>
    <col min="14339" max="14339" width="13" style="27" customWidth="1"/>
    <col min="14340" max="14340" width="22.42578125" style="27" customWidth="1"/>
    <col min="14341" max="14341" width="14.28515625" style="27" customWidth="1"/>
    <col min="14342" max="14342" width="9.7109375" style="27" customWidth="1"/>
    <col min="14343" max="14343" width="11.42578125" style="27"/>
    <col min="14344" max="14344" width="17" style="27" customWidth="1"/>
    <col min="14345" max="14345" width="16.42578125" style="27" customWidth="1"/>
    <col min="14346" max="14346" width="25.42578125" style="27" customWidth="1"/>
    <col min="14347" max="14347" width="14.42578125" style="27" customWidth="1"/>
    <col min="14348" max="14348" width="12" style="27" customWidth="1"/>
    <col min="14349" max="14349" width="25.42578125" style="27" customWidth="1"/>
    <col min="14350" max="14592" width="11.42578125" style="27"/>
    <col min="14593" max="14593" width="9.28515625" style="27" customWidth="1"/>
    <col min="14594" max="14594" width="38.42578125" style="27" customWidth="1"/>
    <col min="14595" max="14595" width="13" style="27" customWidth="1"/>
    <col min="14596" max="14596" width="22.42578125" style="27" customWidth="1"/>
    <col min="14597" max="14597" width="14.28515625" style="27" customWidth="1"/>
    <col min="14598" max="14598" width="9.7109375" style="27" customWidth="1"/>
    <col min="14599" max="14599" width="11.42578125" style="27"/>
    <col min="14600" max="14600" width="17" style="27" customWidth="1"/>
    <col min="14601" max="14601" width="16.42578125" style="27" customWidth="1"/>
    <col min="14602" max="14602" width="25.42578125" style="27" customWidth="1"/>
    <col min="14603" max="14603" width="14.42578125" style="27" customWidth="1"/>
    <col min="14604" max="14604" width="12" style="27" customWidth="1"/>
    <col min="14605" max="14605" width="25.42578125" style="27" customWidth="1"/>
    <col min="14606" max="14848" width="11.42578125" style="27"/>
    <col min="14849" max="14849" width="9.28515625" style="27" customWidth="1"/>
    <col min="14850" max="14850" width="38.42578125" style="27" customWidth="1"/>
    <col min="14851" max="14851" width="13" style="27" customWidth="1"/>
    <col min="14852" max="14852" width="22.42578125" style="27" customWidth="1"/>
    <col min="14853" max="14853" width="14.28515625" style="27" customWidth="1"/>
    <col min="14854" max="14854" width="9.7109375" style="27" customWidth="1"/>
    <col min="14855" max="14855" width="11.42578125" style="27"/>
    <col min="14856" max="14856" width="17" style="27" customWidth="1"/>
    <col min="14857" max="14857" width="16.42578125" style="27" customWidth="1"/>
    <col min="14858" max="14858" width="25.42578125" style="27" customWidth="1"/>
    <col min="14859" max="14859" width="14.42578125" style="27" customWidth="1"/>
    <col min="14860" max="14860" width="12" style="27" customWidth="1"/>
    <col min="14861" max="14861" width="25.42578125" style="27" customWidth="1"/>
    <col min="14862" max="15104" width="11.42578125" style="27"/>
    <col min="15105" max="15105" width="9.28515625" style="27" customWidth="1"/>
    <col min="15106" max="15106" width="38.42578125" style="27" customWidth="1"/>
    <col min="15107" max="15107" width="13" style="27" customWidth="1"/>
    <col min="15108" max="15108" width="22.42578125" style="27" customWidth="1"/>
    <col min="15109" max="15109" width="14.28515625" style="27" customWidth="1"/>
    <col min="15110" max="15110" width="9.7109375" style="27" customWidth="1"/>
    <col min="15111" max="15111" width="11.42578125" style="27"/>
    <col min="15112" max="15112" width="17" style="27" customWidth="1"/>
    <col min="15113" max="15113" width="16.42578125" style="27" customWidth="1"/>
    <col min="15114" max="15114" width="25.42578125" style="27" customWidth="1"/>
    <col min="15115" max="15115" width="14.42578125" style="27" customWidth="1"/>
    <col min="15116" max="15116" width="12" style="27" customWidth="1"/>
    <col min="15117" max="15117" width="25.42578125" style="27" customWidth="1"/>
    <col min="15118" max="15360" width="11.42578125" style="27"/>
    <col min="15361" max="15361" width="9.28515625" style="27" customWidth="1"/>
    <col min="15362" max="15362" width="38.42578125" style="27" customWidth="1"/>
    <col min="15363" max="15363" width="13" style="27" customWidth="1"/>
    <col min="15364" max="15364" width="22.42578125" style="27" customWidth="1"/>
    <col min="15365" max="15365" width="14.28515625" style="27" customWidth="1"/>
    <col min="15366" max="15366" width="9.7109375" style="27" customWidth="1"/>
    <col min="15367" max="15367" width="11.42578125" style="27"/>
    <col min="15368" max="15368" width="17" style="27" customWidth="1"/>
    <col min="15369" max="15369" width="16.42578125" style="27" customWidth="1"/>
    <col min="15370" max="15370" width="25.42578125" style="27" customWidth="1"/>
    <col min="15371" max="15371" width="14.42578125" style="27" customWidth="1"/>
    <col min="15372" max="15372" width="12" style="27" customWidth="1"/>
    <col min="15373" max="15373" width="25.42578125" style="27" customWidth="1"/>
    <col min="15374" max="15616" width="11.42578125" style="27"/>
    <col min="15617" max="15617" width="9.28515625" style="27" customWidth="1"/>
    <col min="15618" max="15618" width="38.42578125" style="27" customWidth="1"/>
    <col min="15619" max="15619" width="13" style="27" customWidth="1"/>
    <col min="15620" max="15620" width="22.42578125" style="27" customWidth="1"/>
    <col min="15621" max="15621" width="14.28515625" style="27" customWidth="1"/>
    <col min="15622" max="15622" width="9.7109375" style="27" customWidth="1"/>
    <col min="15623" max="15623" width="11.42578125" style="27"/>
    <col min="15624" max="15624" width="17" style="27" customWidth="1"/>
    <col min="15625" max="15625" width="16.42578125" style="27" customWidth="1"/>
    <col min="15626" max="15626" width="25.42578125" style="27" customWidth="1"/>
    <col min="15627" max="15627" width="14.42578125" style="27" customWidth="1"/>
    <col min="15628" max="15628" width="12" style="27" customWidth="1"/>
    <col min="15629" max="15629" width="25.42578125" style="27" customWidth="1"/>
    <col min="15630" max="15872" width="11.42578125" style="27"/>
    <col min="15873" max="15873" width="9.28515625" style="27" customWidth="1"/>
    <col min="15874" max="15874" width="38.42578125" style="27" customWidth="1"/>
    <col min="15875" max="15875" width="13" style="27" customWidth="1"/>
    <col min="15876" max="15876" width="22.42578125" style="27" customWidth="1"/>
    <col min="15877" max="15877" width="14.28515625" style="27" customWidth="1"/>
    <col min="15878" max="15878" width="9.7109375" style="27" customWidth="1"/>
    <col min="15879" max="15879" width="11.42578125" style="27"/>
    <col min="15880" max="15880" width="17" style="27" customWidth="1"/>
    <col min="15881" max="15881" width="16.42578125" style="27" customWidth="1"/>
    <col min="15882" max="15882" width="25.42578125" style="27" customWidth="1"/>
    <col min="15883" max="15883" width="14.42578125" style="27" customWidth="1"/>
    <col min="15884" max="15884" width="12" style="27" customWidth="1"/>
    <col min="15885" max="15885" width="25.42578125" style="27" customWidth="1"/>
    <col min="15886" max="16128" width="11.42578125" style="27"/>
    <col min="16129" max="16129" width="9.28515625" style="27" customWidth="1"/>
    <col min="16130" max="16130" width="38.42578125" style="27" customWidth="1"/>
    <col min="16131" max="16131" width="13" style="27" customWidth="1"/>
    <col min="16132" max="16132" width="22.42578125" style="27" customWidth="1"/>
    <col min="16133" max="16133" width="14.28515625" style="27" customWidth="1"/>
    <col min="16134" max="16134" width="9.7109375" style="27" customWidth="1"/>
    <col min="16135" max="16135" width="11.42578125" style="27"/>
    <col min="16136" max="16136" width="17" style="27" customWidth="1"/>
    <col min="16137" max="16137" width="16.42578125" style="27" customWidth="1"/>
    <col min="16138" max="16138" width="25.42578125" style="27" customWidth="1"/>
    <col min="16139" max="16139" width="14.42578125" style="27" customWidth="1"/>
    <col min="16140" max="16140" width="12" style="27" customWidth="1"/>
    <col min="16141" max="16141" width="25.42578125" style="27" customWidth="1"/>
    <col min="16142" max="16384" width="11.42578125" style="27"/>
  </cols>
  <sheetData>
    <row r="1" spans="1:27">
      <c r="A1" s="28" t="s">
        <v>745</v>
      </c>
    </row>
    <row r="2" spans="1:27" ht="15">
      <c r="A2" s="29" t="s">
        <v>899</v>
      </c>
      <c r="B2" s="2" t="s">
        <v>900</v>
      </c>
    </row>
    <row r="4" spans="1:27" ht="15">
      <c r="A4" s="488"/>
      <c r="B4" s="487" t="s">
        <v>753</v>
      </c>
      <c r="C4" s="489" t="s">
        <v>901</v>
      </c>
      <c r="D4" s="489" t="s">
        <v>902</v>
      </c>
      <c r="E4" s="489" t="s">
        <v>903</v>
      </c>
      <c r="F4" s="489" t="s">
        <v>904</v>
      </c>
      <c r="H4" s="840" t="s">
        <v>17</v>
      </c>
      <c r="I4" s="841"/>
      <c r="J4" s="841"/>
      <c r="K4" s="842"/>
    </row>
    <row r="5" spans="1:27" ht="15">
      <c r="A5" s="488"/>
      <c r="B5" s="490" t="s">
        <v>782</v>
      </c>
      <c r="C5" s="489" t="e">
        <f>IF('A.XV. RPS (DetalhadoI)'!D36=1,#REF!,IF('A.XV. RPS (DetalhadoI)'!D36=2,#REF!,IF('A.XV. RPS (DetalhadoI)'!D36=3,#REF!,#REF!)))</f>
        <v>#REF!</v>
      </c>
      <c r="D5" s="491" t="e">
        <f>IF('A.XV. RPS (DetalhadoI)'!D36=1,0,IF('A.XV. RPS (DetalhadoI)'!D36=2,#REF!,IF('A.XV. RPS (DetalhadoI)'!D36=3,#REF!,#REF!)))</f>
        <v>#REF!</v>
      </c>
      <c r="E5" s="492" t="e">
        <f>D5*C5/1.64</f>
        <v>#REF!</v>
      </c>
      <c r="F5" s="492" t="e">
        <f>E5^2</f>
        <v>#REF!</v>
      </c>
      <c r="H5" s="3"/>
      <c r="I5" s="4"/>
      <c r="J5" s="4"/>
      <c r="K5" s="23"/>
    </row>
    <row r="6" spans="1:27" ht="15">
      <c r="A6" s="488"/>
      <c r="B6" s="490" t="s">
        <v>790</v>
      </c>
      <c r="C6" s="489" t="e">
        <f>IF('A.XV. RPS (DetalhadoI)'!D42=1,#REF!,IF('A.XV. RPS (DetalhadoI)'!D42=2,#REF!,IF('A.XV. RPS (DetalhadoI)'!D42=3,#REF!,#REF!)))</f>
        <v>#REF!</v>
      </c>
      <c r="D6" s="491" t="e">
        <f>IF('A.XV. RPS (DetalhadoI)'!D42=1,0,IF('A.XV. RPS (DetalhadoI)'!D42=2,#REF!,IF('A.XV. RPS (DetalhadoI)'!D42=3,#REF!,#REF!)))</f>
        <v>#REF!</v>
      </c>
      <c r="E6" s="492" t="e">
        <f t="shared" ref="E6:E21" si="0">D6*C6/1.64</f>
        <v>#REF!</v>
      </c>
      <c r="F6" s="492" t="e">
        <f t="shared" ref="F6:F21" si="1">E6^2</f>
        <v>#REF!</v>
      </c>
      <c r="H6" s="7"/>
      <c r="I6" s="8"/>
      <c r="J6" s="9" t="s">
        <v>19</v>
      </c>
      <c r="K6" s="24"/>
    </row>
    <row r="7" spans="1:27" ht="24">
      <c r="A7" s="488"/>
      <c r="B7" s="493" t="s">
        <v>796</v>
      </c>
      <c r="C7" s="489" t="e">
        <f>IF('A.XV. RPS (DetalhadoI)'!D48=1,#REF!,IF('A.XV. RPS (DetalhadoI)'!D48=2,#REF!,IF('A.XV. RPS (DetalhadoI)'!D48=3,#REF!,#REF!)))</f>
        <v>#REF!</v>
      </c>
      <c r="D7" s="491" t="e">
        <f>IF('A.XV. RPS (DetalhadoI)'!D48=1,0,IF('A.XV. RPS (DetalhadoI)'!D48=2,#REF!,IF('A.XV. RPS (DetalhadoI)'!D48=3,#REF!,#REF!)))</f>
        <v>#REF!</v>
      </c>
      <c r="E7" s="492" t="e">
        <f t="shared" si="0"/>
        <v>#REF!</v>
      </c>
      <c r="F7" s="492" t="e">
        <f t="shared" si="1"/>
        <v>#REF!</v>
      </c>
      <c r="H7" s="7"/>
      <c r="I7" s="12"/>
      <c r="J7" s="9" t="s">
        <v>21</v>
      </c>
      <c r="K7" s="24"/>
    </row>
    <row r="8" spans="1:27" ht="15">
      <c r="A8" s="488"/>
      <c r="B8" s="494" t="s">
        <v>804</v>
      </c>
      <c r="C8" s="489" t="e">
        <f>IF('A.XV. RPS (DetalhadoI)'!D54=1,#REF!,IF('A.XV. RPS (DetalhadoI)'!D54=2,#REF!,IF('A.XV. RPS (DetalhadoI)'!D54=3,#REF!,#REF!)))</f>
        <v>#REF!</v>
      </c>
      <c r="D8" s="491" t="e">
        <f>IF('A.XV. RPS (DetalhadoI)'!D54=1,0,IF('A.XV. RPS (DetalhadoI)'!D54=2,#REF!,IF('A.XV. RPS (DetalhadoI)'!D54=3,#REF!,#REF!)))</f>
        <v>#REF!</v>
      </c>
      <c r="E8" s="492" t="e">
        <f t="shared" si="0"/>
        <v>#REF!</v>
      </c>
      <c r="F8" s="492" t="e">
        <f t="shared" si="1"/>
        <v>#REF!</v>
      </c>
      <c r="H8" s="7"/>
      <c r="I8" s="14"/>
      <c r="J8" s="9" t="s">
        <v>23</v>
      </c>
      <c r="K8" s="24"/>
    </row>
    <row r="9" spans="1:27" ht="15">
      <c r="A9" s="488"/>
      <c r="B9" s="494" t="s">
        <v>812</v>
      </c>
      <c r="C9" s="489" t="e">
        <f>IF('A.XV. RPS (DetalhadoI)'!D60=1,#REF!,IF('A.XV. RPS (DetalhadoI)'!D60=2,#REF!,IF('A.XV. RPS (DetalhadoI)'!D60=3,#REF!,#REF!)))</f>
        <v>#REF!</v>
      </c>
      <c r="D9" s="491" t="e">
        <f>IF('A.XV. RPS (DetalhadoI)'!D60=1,0,IF('A.XV. RPS (DetalhadoI)'!D60=2,#REF!,IF('A.XV. RPS (DetalhadoI)'!D60=3,#REF!,#REF!)))</f>
        <v>#REF!</v>
      </c>
      <c r="E9" s="492" t="e">
        <f t="shared" si="0"/>
        <v>#REF!</v>
      </c>
      <c r="F9" s="492" t="e">
        <f t="shared" si="1"/>
        <v>#REF!</v>
      </c>
      <c r="H9" s="16"/>
      <c r="I9" s="17"/>
      <c r="J9" s="17"/>
      <c r="K9" s="25"/>
    </row>
    <row r="10" spans="1:27">
      <c r="A10" s="488"/>
      <c r="B10" s="494" t="s">
        <v>819</v>
      </c>
      <c r="C10" s="489" t="e">
        <f>IF('A.XV. RPS (DetalhadoI)'!D66=1,#REF!,IF('A.XV. RPS (DetalhadoI)'!D66=2,#REF!,IF('A.XV. RPS (DetalhadoI)'!D66=3,#REF!,#REF!)))</f>
        <v>#REF!</v>
      </c>
      <c r="D10" s="491" t="e">
        <f>IF('A.XV. RPS (DetalhadoI)'!D66=1,0,IF('A.XV. RPS (DetalhadoI)'!D66=2,#REF!,IF('A.XV. RPS (DetalhadoI)'!D66=3,#REF!,#REF!)))</f>
        <v>#REF!</v>
      </c>
      <c r="E10" s="492" t="e">
        <f t="shared" si="0"/>
        <v>#REF!</v>
      </c>
      <c r="F10" s="492" t="e">
        <f t="shared" si="1"/>
        <v>#REF!</v>
      </c>
    </row>
    <row r="11" spans="1:27">
      <c r="A11" s="488"/>
      <c r="B11" s="494" t="s">
        <v>827</v>
      </c>
      <c r="C11" s="489" t="e">
        <f>IF('A.XV. RPS (DetalhadoI)'!D72=1,#REF!,IF('A.XV. RPS (DetalhadoI)'!D72=2,#REF!,IF('A.XV. RPS (DetalhadoI)'!D72=3,#REF!,#REF!)))</f>
        <v>#REF!</v>
      </c>
      <c r="D11" s="491" t="e">
        <f>IF('A.XV. RPS (DetalhadoI)'!D72=1,0,IF('A.XV. RPS (DetalhadoI)'!D72=2,#REF!,IF('A.XV. RPS (DetalhadoI)'!D72=3,#REF!,#REF!)))</f>
        <v>#REF!</v>
      </c>
      <c r="E11" s="492" t="e">
        <f t="shared" si="0"/>
        <v>#REF!</v>
      </c>
      <c r="F11" s="492" t="e">
        <f t="shared" si="1"/>
        <v>#REF!</v>
      </c>
      <c r="J11" s="34"/>
      <c r="K11" s="34"/>
      <c r="L11" s="34"/>
      <c r="M11" s="34"/>
      <c r="N11" s="34"/>
      <c r="O11" s="34"/>
      <c r="P11" s="34"/>
      <c r="Q11" s="34"/>
      <c r="R11" s="34"/>
      <c r="S11" s="34"/>
      <c r="T11" s="34"/>
      <c r="U11" s="34"/>
      <c r="V11" s="34"/>
      <c r="W11" s="34"/>
      <c r="X11" s="34"/>
      <c r="Y11" s="34"/>
      <c r="Z11" s="34"/>
      <c r="AA11" s="34"/>
    </row>
    <row r="12" spans="1:27">
      <c r="A12" s="488"/>
      <c r="B12" s="494" t="s">
        <v>834</v>
      </c>
      <c r="C12" s="495" t="e">
        <f>IF('A.XV. RPS (DetalhadoI)'!D78=1,#REF!,IF('A.XV. RPS (DetalhadoI)'!D78=2,#REF!,IF('A.XV. RPS (DetalhadoI)'!D78=3,#REF!,#REF!)))</f>
        <v>#REF!</v>
      </c>
      <c r="D12" s="491" t="e">
        <f>IF('A.XV. RPS (DetalhadoI)'!D78=1,0,IF('A.XV. RPS (DetalhadoI)'!D78=2,#REF!,IF('A.XV. RPS (DetalhadoI)'!D78=3,#REF!,#REF!)))</f>
        <v>#REF!</v>
      </c>
      <c r="E12" s="492" t="e">
        <f t="shared" si="0"/>
        <v>#REF!</v>
      </c>
      <c r="F12" s="492" t="e">
        <f t="shared" si="1"/>
        <v>#REF!</v>
      </c>
      <c r="J12" s="34"/>
      <c r="K12" s="34"/>
      <c r="L12" s="34"/>
      <c r="M12" s="34"/>
      <c r="N12" s="34"/>
      <c r="O12" s="34"/>
      <c r="P12" s="34"/>
      <c r="Q12" s="34"/>
      <c r="R12" s="34"/>
      <c r="S12" s="34"/>
      <c r="T12" s="34"/>
      <c r="U12" s="34"/>
      <c r="V12" s="34"/>
      <c r="W12" s="34"/>
      <c r="X12" s="34"/>
      <c r="Y12" s="34"/>
      <c r="Z12" s="34"/>
      <c r="AA12" s="34"/>
    </row>
    <row r="13" spans="1:27">
      <c r="A13" s="488"/>
      <c r="B13" s="494" t="s">
        <v>840</v>
      </c>
      <c r="C13" s="489" t="e">
        <f>IF('A.XV. RPS (DetalhadoI)'!D84=1,#REF!,IF('A.XV. RPS (DetalhadoI)'!D84=2,#REF!,IF('A.XV. RPS (DetalhadoI)'!D84=3,#REF!,#REF!)))</f>
        <v>#REF!</v>
      </c>
      <c r="D13" s="491" t="e">
        <f>IF('A.XV. RPS (DetalhadoI)'!D84=1,0,IF('A.XV. RPS (DetalhadoI)'!D84=2,#REF!,IF('A.XV. RPS (DetalhadoI)'!D84=3,#REF!,#REF!)))</f>
        <v>#REF!</v>
      </c>
      <c r="E13" s="492" t="e">
        <f t="shared" si="0"/>
        <v>#REF!</v>
      </c>
      <c r="F13" s="492" t="e">
        <f t="shared" si="1"/>
        <v>#REF!</v>
      </c>
      <c r="J13" s="34"/>
      <c r="K13" s="34"/>
      <c r="L13" s="34"/>
      <c r="M13" s="34"/>
      <c r="N13" s="34"/>
      <c r="O13" s="34"/>
      <c r="P13" s="34"/>
      <c r="Q13" s="34"/>
      <c r="R13" s="34"/>
      <c r="S13" s="34"/>
      <c r="T13" s="34"/>
      <c r="U13" s="34"/>
      <c r="V13" s="34"/>
      <c r="W13" s="34"/>
      <c r="X13" s="34"/>
      <c r="Y13" s="34"/>
      <c r="Z13" s="34"/>
      <c r="AA13" s="34"/>
    </row>
    <row r="14" spans="1:27">
      <c r="A14" s="488"/>
      <c r="B14" s="490" t="s">
        <v>848</v>
      </c>
      <c r="C14" s="489" t="e">
        <f>IF('A.XV. RPS (DetalhadoI)'!D90=1,#REF!,IF('A.XV. RPS (DetalhadoI)'!D90=2,#REF!,IF('A.XV. RPS (DetalhadoI)'!D90=3,#REF!,#REF!)))</f>
        <v>#REF!</v>
      </c>
      <c r="D14" s="491" t="e">
        <f>IF('A.XV. RPS (DetalhadoI)'!D90=1,0,IF('A.XV. RPS (DetalhadoI)'!D90=2,#REF!,IF('A.XV. RPS (DetalhadoI)'!D90=3,#REF!,#REF!)))</f>
        <v>#REF!</v>
      </c>
      <c r="E14" s="492" t="e">
        <f t="shared" si="0"/>
        <v>#REF!</v>
      </c>
      <c r="F14" s="492" t="e">
        <f t="shared" si="1"/>
        <v>#REF!</v>
      </c>
      <c r="J14" s="34"/>
      <c r="K14" s="34"/>
      <c r="L14" s="34"/>
      <c r="M14" s="34"/>
      <c r="N14" s="34"/>
      <c r="O14" s="34"/>
      <c r="P14" s="34"/>
      <c r="Q14" s="34"/>
      <c r="R14" s="34"/>
      <c r="S14" s="34"/>
      <c r="T14" s="34"/>
      <c r="U14" s="34"/>
      <c r="V14" s="34"/>
      <c r="W14" s="34"/>
      <c r="X14" s="34"/>
      <c r="Y14" s="34"/>
      <c r="Z14" s="34"/>
      <c r="AA14" s="34"/>
    </row>
    <row r="15" spans="1:27">
      <c r="A15" s="488"/>
      <c r="B15" s="494" t="s">
        <v>852</v>
      </c>
      <c r="C15" s="489" t="e">
        <f>IF('A.XV. RPS (DetalhadoI)'!D96=1,#REF!,IF('A.XV. RPS (DetalhadoI)'!D96=2,#REF!,IF('A.XV. RPS (DetalhadoI)'!D96=3,#REF!,#REF!)))</f>
        <v>#REF!</v>
      </c>
      <c r="D15" s="491" t="e">
        <f>IF('A.XV. RPS (DetalhadoI)'!D96=1,0,IF('A.XV. RPS (DetalhadoI)'!D96=2,#REF!,IF('A.XV. RPS (DetalhadoI)'!D96=3,#REF!,#REF!)))</f>
        <v>#REF!</v>
      </c>
      <c r="E15" s="492" t="e">
        <f t="shared" si="0"/>
        <v>#REF!</v>
      </c>
      <c r="F15" s="492" t="e">
        <f t="shared" si="1"/>
        <v>#REF!</v>
      </c>
      <c r="J15" s="34"/>
      <c r="K15" s="34"/>
      <c r="L15" s="34"/>
      <c r="M15" s="34"/>
      <c r="N15" s="34"/>
      <c r="O15" s="34"/>
      <c r="P15" s="34"/>
      <c r="Q15" s="34"/>
      <c r="R15" s="34"/>
      <c r="S15" s="34"/>
      <c r="T15" s="34"/>
      <c r="U15" s="34"/>
      <c r="V15" s="34"/>
      <c r="W15" s="34"/>
      <c r="X15" s="34"/>
      <c r="Y15" s="34"/>
      <c r="Z15" s="34"/>
      <c r="AA15" s="34"/>
    </row>
    <row r="16" spans="1:27">
      <c r="A16" s="488"/>
      <c r="B16" s="494" t="s">
        <v>859</v>
      </c>
      <c r="C16" s="489" t="e">
        <f>IF('A.XV. RPS (DetalhadoI)'!D102=1,#REF!,IF('A.XV. RPS (DetalhadoI)'!D102=2,#REF!,IF('A.XV. RPS (DetalhadoI)'!D102=3,#REF!,#REF!)))</f>
        <v>#REF!</v>
      </c>
      <c r="D16" s="491" t="e">
        <f>IF('A.XV. RPS (DetalhadoI)'!D102=1,0,IF('A.XV. RPS (DetalhadoI)'!D102=2,#REF!,IF('A.XV. RPS (DetalhadoI)'!D102=3,#REF!,#REF!)))</f>
        <v>#REF!</v>
      </c>
      <c r="E16" s="492" t="e">
        <f t="shared" si="0"/>
        <v>#REF!</v>
      </c>
      <c r="F16" s="492" t="e">
        <f t="shared" si="1"/>
        <v>#REF!</v>
      </c>
      <c r="J16" s="34"/>
      <c r="K16" s="34"/>
      <c r="L16" s="34"/>
      <c r="M16" s="34"/>
      <c r="N16" s="34"/>
      <c r="O16" s="34"/>
      <c r="P16" s="34"/>
      <c r="Q16" s="34"/>
      <c r="R16" s="34"/>
      <c r="S16" s="34"/>
      <c r="T16" s="34"/>
      <c r="U16" s="34"/>
      <c r="V16" s="34"/>
      <c r="W16" s="34"/>
      <c r="X16" s="34"/>
      <c r="Y16" s="34"/>
      <c r="Z16" s="34"/>
      <c r="AA16" s="34"/>
    </row>
    <row r="17" spans="1:27">
      <c r="A17" s="488"/>
      <c r="B17" s="494" t="s">
        <v>864</v>
      </c>
      <c r="C17" s="489" t="e">
        <f>IF('A.XV. RPS (DetalhadoI)'!D108=1,#REF!,IF('A.XV. RPS (DetalhadoI)'!D108=2,#REF!,IF('A.XV. RPS (DetalhadoI)'!D108=3,#REF!,#REF!)))</f>
        <v>#REF!</v>
      </c>
      <c r="D17" s="491" t="e">
        <f>IF('A.XV. RPS (DetalhadoI)'!D108=1,0,IF('A.XV. RPS (DetalhadoI)'!D108=2,#REF!,IF('A.XV. RPS (DetalhadoI)'!D108=3,#REF!,#REF!)))</f>
        <v>#REF!</v>
      </c>
      <c r="E17" s="492" t="e">
        <f t="shared" si="0"/>
        <v>#REF!</v>
      </c>
      <c r="F17" s="492" t="e">
        <f t="shared" si="1"/>
        <v>#REF!</v>
      </c>
      <c r="J17" s="34"/>
      <c r="K17" s="35"/>
      <c r="L17" s="35"/>
      <c r="M17" s="35"/>
      <c r="N17" s="34"/>
      <c r="O17" s="34"/>
      <c r="P17" s="34"/>
      <c r="Q17" s="34"/>
      <c r="R17" s="34"/>
      <c r="S17" s="34"/>
      <c r="T17" s="34"/>
      <c r="U17" s="34"/>
      <c r="V17" s="34"/>
      <c r="W17" s="34"/>
      <c r="X17" s="34"/>
      <c r="Y17" s="34"/>
      <c r="Z17" s="34"/>
      <c r="AA17" s="34"/>
    </row>
    <row r="18" spans="1:27">
      <c r="A18" s="488"/>
      <c r="B18" s="494" t="s">
        <v>870</v>
      </c>
      <c r="C18" s="489" t="e">
        <f>IF('A.XV. RPS (DetalhadoI)'!D114=1,#REF!,IF('A.XV. RPS (DetalhadoI)'!D114=2,#REF!,IF('A.XV. RPS (DetalhadoI)'!D114=3,#REF!,#REF!)))</f>
        <v>#REF!</v>
      </c>
      <c r="D18" s="491" t="e">
        <f>IF('A.XV. RPS (DetalhadoI)'!D114=1,0,IF('A.XV. RPS (DetalhadoI)'!D114=2,#REF!,IF('A.XV. RPS (DetalhadoI)'!D114=3,#REF!,#REF!)))</f>
        <v>#REF!</v>
      </c>
      <c r="E18" s="492" t="e">
        <f t="shared" si="0"/>
        <v>#REF!</v>
      </c>
      <c r="F18" s="492" t="e">
        <f t="shared" si="1"/>
        <v>#REF!</v>
      </c>
      <c r="J18" s="34"/>
      <c r="K18" s="35"/>
      <c r="L18" s="35"/>
      <c r="M18" s="35"/>
      <c r="N18" s="34"/>
      <c r="O18" s="34"/>
      <c r="P18" s="34"/>
      <c r="Q18" s="34"/>
      <c r="R18" s="34"/>
      <c r="S18" s="34"/>
      <c r="T18" s="34"/>
      <c r="U18" s="34"/>
      <c r="V18" s="34"/>
      <c r="W18" s="34"/>
      <c r="X18" s="34"/>
      <c r="Y18" s="34"/>
      <c r="Z18" s="34"/>
      <c r="AA18" s="34"/>
    </row>
    <row r="19" spans="1:27">
      <c r="A19" s="488"/>
      <c r="B19" s="494" t="s">
        <v>876</v>
      </c>
      <c r="C19" s="489" t="e">
        <f>IF('A.XV. RPS (DetalhadoI)'!D120=1,#REF!,IF('A.XV. RPS (DetalhadoI)'!D120=2,#REF!,IF('A.XV. RPS (DetalhadoI)'!D120=3,#REF!,#REF!)))</f>
        <v>#REF!</v>
      </c>
      <c r="D19" s="491" t="e">
        <f>IF('A.XV. RPS (DetalhadoI)'!D120=1,0,IF('A.XV. RPS (DetalhadoI)'!D120=2,#REF!,IF('A.XV. RPS (DetalhadoI)'!D120=3,#REF!,#REF!)))</f>
        <v>#REF!</v>
      </c>
      <c r="E19" s="492" t="e">
        <f t="shared" si="0"/>
        <v>#REF!</v>
      </c>
      <c r="F19" s="492" t="e">
        <f t="shared" si="1"/>
        <v>#REF!</v>
      </c>
      <c r="J19" s="34"/>
      <c r="K19" s="35"/>
      <c r="L19" s="35"/>
      <c r="M19" s="35"/>
      <c r="N19" s="34"/>
      <c r="O19" s="34"/>
      <c r="P19" s="34"/>
      <c r="Q19" s="34"/>
      <c r="R19" s="34"/>
      <c r="S19" s="34"/>
      <c r="T19" s="34"/>
      <c r="U19" s="34"/>
      <c r="V19" s="34"/>
      <c r="W19" s="34"/>
      <c r="X19" s="34"/>
      <c r="Y19" s="34"/>
      <c r="Z19" s="34"/>
      <c r="AA19" s="34"/>
    </row>
    <row r="20" spans="1:27">
      <c r="A20" s="488"/>
      <c r="B20" s="494" t="s">
        <v>884</v>
      </c>
      <c r="C20" s="489" t="e">
        <f>IF('A.XV. RPS (DetalhadoI)'!D126=1,#REF!,IF('A.XV. RPS (DetalhadoI)'!D126=2,#REF!,IF('A.XV. RPS (DetalhadoI)'!D126=3,#REF!,#REF!)))</f>
        <v>#REF!</v>
      </c>
      <c r="D20" s="491" t="e">
        <f>IF('A.XV. RPS (DetalhadoI)'!D126=1,0,IF('A.XV. RPS (DetalhadoI)'!D126=2,#REF!,IF('A.XV. RPS (DetalhadoI)'!D126=3,#REF!,#REF!)))</f>
        <v>#REF!</v>
      </c>
      <c r="E20" s="492" t="e">
        <f t="shared" si="0"/>
        <v>#REF!</v>
      </c>
      <c r="F20" s="492" t="e">
        <f t="shared" si="1"/>
        <v>#REF!</v>
      </c>
      <c r="J20" s="34"/>
      <c r="K20" s="35"/>
      <c r="L20" s="35"/>
      <c r="M20" s="35"/>
      <c r="N20" s="34"/>
      <c r="O20" s="34"/>
      <c r="P20" s="34"/>
      <c r="Q20" s="34"/>
      <c r="R20" s="34"/>
      <c r="S20" s="34"/>
      <c r="T20" s="34"/>
      <c r="U20" s="34"/>
      <c r="V20" s="34"/>
      <c r="W20" s="34"/>
      <c r="X20" s="34"/>
      <c r="Y20" s="34"/>
      <c r="Z20" s="34"/>
      <c r="AA20" s="34"/>
    </row>
    <row r="21" spans="1:27" ht="12.75" customHeight="1">
      <c r="A21" s="488"/>
      <c r="B21" s="494" t="s">
        <v>888</v>
      </c>
      <c r="C21" s="489" t="e">
        <f>IF('A.XV. RPS (DetalhadoI)'!D132=1,#REF!,IF('A.XV. RPS (DetalhadoI)'!D132=2,#REF!,IF('A.XV. RPS (DetalhadoI)'!D132=3,#REF!,#REF!)))</f>
        <v>#REF!</v>
      </c>
      <c r="D21" s="491" t="e">
        <f>IF('A.XV. RPS (DetalhadoI)'!D132=1,0,IF('A.XV. RPS (DetalhadoI)'!D132=2,#REF!,IF('A.XV. RPS (DetalhadoI)'!D132=3,#REF!,#REF!)))</f>
        <v>#REF!</v>
      </c>
      <c r="E21" s="492" t="e">
        <f t="shared" si="0"/>
        <v>#REF!</v>
      </c>
      <c r="F21" s="492" t="e">
        <f t="shared" si="1"/>
        <v>#REF!</v>
      </c>
      <c r="J21" s="34"/>
      <c r="K21" s="35"/>
      <c r="L21" s="35">
        <v>1</v>
      </c>
      <c r="M21" s="35"/>
      <c r="N21" s="34"/>
      <c r="O21" s="34"/>
      <c r="P21" s="34"/>
      <c r="Q21" s="34"/>
      <c r="R21" s="34"/>
      <c r="S21" s="34"/>
      <c r="T21" s="34"/>
      <c r="U21" s="34"/>
      <c r="V21" s="34"/>
      <c r="W21" s="34"/>
      <c r="X21" s="34"/>
      <c r="Y21" s="34"/>
      <c r="Z21" s="34"/>
      <c r="AA21" s="34"/>
    </row>
    <row r="22" spans="1:27">
      <c r="A22" s="488"/>
      <c r="B22" s="496"/>
      <c r="C22" s="497"/>
      <c r="D22" s="498"/>
      <c r="E22" s="499"/>
      <c r="F22" s="499"/>
      <c r="J22" s="34"/>
      <c r="K22" s="35"/>
      <c r="L22" s="35"/>
      <c r="M22" s="35"/>
      <c r="N22" s="34"/>
      <c r="O22" s="34"/>
      <c r="P22" s="34"/>
      <c r="Q22" s="34"/>
      <c r="R22" s="34"/>
      <c r="S22" s="34"/>
      <c r="T22" s="34"/>
      <c r="U22" s="34"/>
      <c r="V22" s="34"/>
      <c r="W22" s="34"/>
      <c r="X22" s="34"/>
      <c r="Y22" s="34"/>
      <c r="Z22" s="34"/>
      <c r="AA22" s="34"/>
    </row>
    <row r="23" spans="1:27" ht="15">
      <c r="A23" s="29" t="s">
        <v>905</v>
      </c>
      <c r="B23" s="2" t="s">
        <v>906</v>
      </c>
      <c r="J23" s="34"/>
      <c r="K23" s="35"/>
      <c r="L23" s="35"/>
      <c r="M23" s="35"/>
      <c r="N23" s="34"/>
      <c r="O23" s="34"/>
      <c r="P23" s="34"/>
      <c r="Q23" s="34"/>
      <c r="R23" s="34"/>
      <c r="S23" s="34"/>
      <c r="T23" s="34"/>
      <c r="U23" s="34"/>
      <c r="V23" s="34"/>
      <c r="W23" s="34"/>
      <c r="X23" s="34"/>
      <c r="Y23" s="34"/>
      <c r="Z23" s="34"/>
      <c r="AA23" s="34"/>
    </row>
    <row r="24" spans="1:27">
      <c r="H24" s="500" t="s">
        <v>907</v>
      </c>
      <c r="I24" s="500" t="s">
        <v>908</v>
      </c>
      <c r="J24" s="34"/>
      <c r="K24" s="35"/>
      <c r="L24" s="35"/>
      <c r="M24" s="35"/>
      <c r="N24" s="34"/>
      <c r="O24" s="34"/>
      <c r="P24" s="34"/>
      <c r="Q24" s="34"/>
      <c r="R24" s="34"/>
      <c r="S24" s="34"/>
      <c r="T24" s="34"/>
      <c r="U24" s="34"/>
      <c r="V24" s="34"/>
      <c r="W24" s="34"/>
      <c r="X24" s="34"/>
      <c r="Y24" s="34"/>
      <c r="Z24" s="34"/>
      <c r="AA24" s="34"/>
    </row>
    <row r="25" spans="1:27" ht="15">
      <c r="H25" s="501">
        <v>0.95</v>
      </c>
      <c r="I25" s="502" t="e">
        <f>(SUM(F5:F21)^0.5)*1.65</f>
        <v>#REF!</v>
      </c>
      <c r="J25" s="34"/>
      <c r="K25" s="35"/>
      <c r="L25" s="35" t="e">
        <f>I25/100</f>
        <v>#REF!</v>
      </c>
      <c r="M25" s="35"/>
      <c r="N25" s="34"/>
      <c r="O25" s="34"/>
      <c r="P25" s="34"/>
      <c r="Q25" s="34"/>
      <c r="R25" s="34"/>
      <c r="S25" s="34"/>
      <c r="T25" s="34"/>
      <c r="U25" s="34"/>
      <c r="V25" s="34"/>
      <c r="W25" s="34"/>
      <c r="X25" s="34"/>
      <c r="Y25" s="34"/>
      <c r="Z25" s="34"/>
      <c r="AA25" s="34"/>
    </row>
    <row r="26" spans="1:27" ht="15">
      <c r="A26" s="29" t="s">
        <v>899</v>
      </c>
      <c r="B26" s="30" t="s">
        <v>771</v>
      </c>
      <c r="H26" s="503">
        <v>0.9</v>
      </c>
      <c r="I26" s="502" t="e">
        <f>(SUM(F5:F21)^0.5)*1.29</f>
        <v>#REF!</v>
      </c>
      <c r="J26" s="34"/>
      <c r="K26" s="35"/>
      <c r="L26" s="35" t="e">
        <f>I26/100</f>
        <v>#REF!</v>
      </c>
      <c r="M26" s="35"/>
      <c r="N26" s="34"/>
      <c r="O26" s="34"/>
      <c r="P26" s="34"/>
      <c r="Q26" s="34"/>
      <c r="R26" s="34"/>
      <c r="S26" s="34"/>
      <c r="T26" s="34"/>
      <c r="U26" s="34"/>
      <c r="V26" s="34"/>
      <c r="W26" s="34"/>
      <c r="X26" s="34"/>
      <c r="Y26" s="34"/>
      <c r="Z26" s="34"/>
      <c r="AA26" s="34"/>
    </row>
    <row r="27" spans="1:27" ht="15">
      <c r="B27" s="31" t="s">
        <v>772</v>
      </c>
      <c r="C27" s="504" t="e">
        <f>IF(L21=1,IF(L30&lt;0.0502,0.0502,L30),IF(L21=2,IF(L30&lt;0.0393,0.0393,L30),IF(L21=3,IF(L30&lt;0.0315,0.0315,L30),"ERRO")))</f>
        <v>#REF!</v>
      </c>
      <c r="H27" s="503">
        <v>0.85</v>
      </c>
      <c r="I27" s="502" t="e">
        <f>(SUM(F5:F21)^0.5)*1.035</f>
        <v>#REF!</v>
      </c>
      <c r="J27" s="34"/>
      <c r="K27" s="35"/>
      <c r="L27" s="35" t="e">
        <f>I27/100</f>
        <v>#REF!</v>
      </c>
      <c r="M27" s="35"/>
      <c r="N27" s="34"/>
      <c r="O27" s="34"/>
      <c r="P27" s="34"/>
      <c r="Q27" s="34"/>
      <c r="R27" s="34"/>
      <c r="S27" s="34"/>
      <c r="T27" s="34"/>
      <c r="U27" s="34"/>
      <c r="V27" s="34"/>
      <c r="W27" s="34"/>
      <c r="X27" s="34"/>
      <c r="Y27" s="34"/>
      <c r="Z27" s="34"/>
      <c r="AA27" s="34"/>
    </row>
    <row r="28" spans="1:27">
      <c r="J28" s="34"/>
      <c r="K28" s="35"/>
      <c r="L28" s="35"/>
      <c r="M28" s="35"/>
      <c r="N28" s="34"/>
      <c r="O28" s="34"/>
      <c r="P28" s="34"/>
      <c r="Q28" s="34"/>
      <c r="R28" s="34"/>
      <c r="S28" s="34"/>
      <c r="T28" s="34"/>
      <c r="U28" s="34"/>
      <c r="V28" s="34"/>
      <c r="W28" s="34"/>
      <c r="X28" s="34"/>
      <c r="Y28" s="34"/>
      <c r="Z28" s="34"/>
      <c r="AA28" s="34"/>
    </row>
    <row r="29" spans="1:27">
      <c r="J29" s="34"/>
      <c r="K29" s="35"/>
      <c r="L29" s="35"/>
      <c r="M29" s="35"/>
      <c r="N29" s="34"/>
      <c r="O29" s="34"/>
      <c r="P29" s="34"/>
      <c r="Q29" s="34"/>
      <c r="R29" s="34"/>
      <c r="S29" s="34"/>
      <c r="T29" s="34"/>
      <c r="U29" s="34"/>
      <c r="V29" s="34"/>
      <c r="W29" s="34"/>
      <c r="X29" s="34"/>
      <c r="Y29" s="34"/>
      <c r="Z29" s="34"/>
      <c r="AA29" s="34"/>
    </row>
    <row r="30" spans="1:27">
      <c r="J30" s="34"/>
      <c r="K30" s="35"/>
      <c r="L30" s="35" t="e">
        <f>IF(L21=1,L25,IF(L21=2,L26,IF(L21=3,L27,"ERROR")))</f>
        <v>#REF!</v>
      </c>
      <c r="M30" s="35"/>
      <c r="N30" s="34"/>
      <c r="O30" s="34"/>
      <c r="P30" s="34"/>
      <c r="Q30" s="34"/>
      <c r="R30" s="34"/>
      <c r="S30" s="34"/>
      <c r="T30" s="34"/>
      <c r="U30" s="34"/>
      <c r="V30" s="34"/>
      <c r="W30" s="34"/>
      <c r="X30" s="34"/>
      <c r="Y30" s="34"/>
      <c r="Z30" s="34"/>
      <c r="AA30" s="34"/>
    </row>
    <row r="31" spans="1:27">
      <c r="J31" s="34"/>
      <c r="K31" s="35"/>
      <c r="L31" s="35"/>
      <c r="M31" s="35"/>
      <c r="N31" s="34"/>
      <c r="O31" s="34"/>
      <c r="P31" s="34"/>
      <c r="Q31" s="34"/>
      <c r="R31" s="34"/>
      <c r="S31" s="34"/>
      <c r="T31" s="34"/>
      <c r="U31" s="34"/>
      <c r="V31" s="34"/>
      <c r="W31" s="34"/>
      <c r="X31" s="34"/>
      <c r="Y31" s="34"/>
      <c r="Z31" s="34"/>
      <c r="AA31" s="34"/>
    </row>
    <row r="32" spans="1:27">
      <c r="J32" s="34"/>
      <c r="K32" s="35"/>
      <c r="L32" s="35"/>
      <c r="M32" s="35"/>
      <c r="N32" s="34"/>
      <c r="O32" s="34"/>
      <c r="P32" s="34"/>
      <c r="Q32" s="34"/>
      <c r="R32" s="34"/>
      <c r="S32" s="34"/>
      <c r="T32" s="34"/>
      <c r="U32" s="34"/>
      <c r="V32" s="34"/>
      <c r="W32" s="34"/>
      <c r="X32" s="34"/>
      <c r="Y32" s="34"/>
      <c r="Z32" s="34"/>
      <c r="AA32" s="34"/>
    </row>
    <row r="33" spans="10:27">
      <c r="J33" s="34"/>
      <c r="K33" s="35"/>
      <c r="L33" s="35"/>
      <c r="M33" s="35"/>
      <c r="N33" s="34"/>
      <c r="O33" s="34"/>
      <c r="P33" s="34"/>
      <c r="Q33" s="34"/>
      <c r="R33" s="34"/>
      <c r="S33" s="34"/>
      <c r="T33" s="34"/>
      <c r="U33" s="34"/>
      <c r="V33" s="34"/>
      <c r="W33" s="34"/>
      <c r="X33" s="34"/>
      <c r="Y33" s="34"/>
      <c r="Z33" s="34"/>
      <c r="AA33" s="34"/>
    </row>
    <row r="34" spans="10:27">
      <c r="J34" s="34"/>
      <c r="K34" s="35"/>
      <c r="L34" s="35"/>
      <c r="M34" s="35"/>
      <c r="N34" s="34"/>
      <c r="O34" s="34"/>
      <c r="P34" s="34"/>
      <c r="Q34" s="34"/>
      <c r="R34" s="34"/>
      <c r="S34" s="34"/>
      <c r="T34" s="34"/>
      <c r="U34" s="34"/>
      <c r="V34" s="34"/>
      <c r="W34" s="34"/>
      <c r="X34" s="34"/>
      <c r="Y34" s="34"/>
      <c r="Z34" s="34"/>
      <c r="AA34" s="34"/>
    </row>
  </sheetData>
  <sheetProtection algorithmName="SHA-512" hashValue="qX9eo3MESZKukQoDGxMB8+uv7bLXK2d6jk+47NgjI/Lj3H1c4QNbZaTUGJkG2OOr0LAFlKLuauee+iJAXL3cUQ==" saltValue="HBl3EEQSPSC7VXCfpgJSnA==" spinCount="100000" sheet="1" objects="1" scenarios="1"/>
  <mergeCells count="1">
    <mergeCell ref="H4:K4"/>
  </mergeCells>
  <pageMargins left="0.511811024" right="0.511811024" top="0.78740157499999996" bottom="0.78740157499999996" header="0.31496062000000002" footer="0.31496062000000002"/>
  <pageSetup paperSize="9" scale="6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Pict="0">
                <anchor moveWithCells="1">
                  <from>
                    <xdr:col>1</xdr:col>
                    <xdr:colOff>9525</xdr:colOff>
                    <xdr:row>23</xdr:row>
                    <xdr:rowOff>9525</xdr:rowOff>
                  </from>
                  <to>
                    <xdr:col>1</xdr:col>
                    <xdr:colOff>657225</xdr:colOff>
                    <xdr:row>24</xdr:row>
                    <xdr:rowOff>47625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Planilha35">
    <tabColor theme="6" tint="0.39994506668294322"/>
    <pageSetUpPr fitToPage="1"/>
  </sheetPr>
  <dimension ref="B3:N50"/>
  <sheetViews>
    <sheetView zoomScale="85" zoomScaleNormal="85" workbookViewId="0">
      <selection activeCell="C7" sqref="C7"/>
    </sheetView>
  </sheetViews>
  <sheetFormatPr defaultColWidth="9" defaultRowHeight="12.75"/>
  <cols>
    <col min="1" max="1" width="9.140625" style="1" customWidth="1"/>
    <col min="2" max="2" width="50" style="1" customWidth="1"/>
    <col min="3" max="3" width="17.42578125" style="1" customWidth="1"/>
    <col min="4" max="257" width="9.140625" style="1"/>
    <col min="258" max="258" width="50" style="1" customWidth="1"/>
    <col min="259" max="259" width="17.42578125" style="1" customWidth="1"/>
    <col min="260" max="513" width="9.140625" style="1"/>
    <col min="514" max="514" width="50" style="1" customWidth="1"/>
    <col min="515" max="515" width="17.42578125" style="1" customWidth="1"/>
    <col min="516" max="769" width="9.140625" style="1"/>
    <col min="770" max="770" width="50" style="1" customWidth="1"/>
    <col min="771" max="771" width="17.42578125" style="1" customWidth="1"/>
    <col min="772" max="1025" width="9.140625" style="1"/>
    <col min="1026" max="1026" width="50" style="1" customWidth="1"/>
    <col min="1027" max="1027" width="17.42578125" style="1" customWidth="1"/>
    <col min="1028" max="1281" width="9.140625" style="1"/>
    <col min="1282" max="1282" width="50" style="1" customWidth="1"/>
    <col min="1283" max="1283" width="17.42578125" style="1" customWidth="1"/>
    <col min="1284" max="1537" width="9.140625" style="1"/>
    <col min="1538" max="1538" width="50" style="1" customWidth="1"/>
    <col min="1539" max="1539" width="17.42578125" style="1" customWidth="1"/>
    <col min="1540" max="1793" width="9.140625" style="1"/>
    <col min="1794" max="1794" width="50" style="1" customWidth="1"/>
    <col min="1795" max="1795" width="17.42578125" style="1" customWidth="1"/>
    <col min="1796" max="2049" width="9.140625" style="1"/>
    <col min="2050" max="2050" width="50" style="1" customWidth="1"/>
    <col min="2051" max="2051" width="17.42578125" style="1" customWidth="1"/>
    <col min="2052" max="2305" width="9.140625" style="1"/>
    <col min="2306" max="2306" width="50" style="1" customWidth="1"/>
    <col min="2307" max="2307" width="17.42578125" style="1" customWidth="1"/>
    <col min="2308" max="2561" width="9.140625" style="1"/>
    <col min="2562" max="2562" width="50" style="1" customWidth="1"/>
    <col min="2563" max="2563" width="17.42578125" style="1" customWidth="1"/>
    <col min="2564" max="2817" width="9.140625" style="1"/>
    <col min="2818" max="2818" width="50" style="1" customWidth="1"/>
    <col min="2819" max="2819" width="17.42578125" style="1" customWidth="1"/>
    <col min="2820" max="3073" width="9.140625" style="1"/>
    <col min="3074" max="3074" width="50" style="1" customWidth="1"/>
    <col min="3075" max="3075" width="17.42578125" style="1" customWidth="1"/>
    <col min="3076" max="3329" width="9.140625" style="1"/>
    <col min="3330" max="3330" width="50" style="1" customWidth="1"/>
    <col min="3331" max="3331" width="17.42578125" style="1" customWidth="1"/>
    <col min="3332" max="3585" width="9.140625" style="1"/>
    <col min="3586" max="3586" width="50" style="1" customWidth="1"/>
    <col min="3587" max="3587" width="17.42578125" style="1" customWidth="1"/>
    <col min="3588" max="3841" width="9.140625" style="1"/>
    <col min="3842" max="3842" width="50" style="1" customWidth="1"/>
    <col min="3843" max="3843" width="17.42578125" style="1" customWidth="1"/>
    <col min="3844" max="4097" width="9.140625" style="1"/>
    <col min="4098" max="4098" width="50" style="1" customWidth="1"/>
    <col min="4099" max="4099" width="17.42578125" style="1" customWidth="1"/>
    <col min="4100" max="4353" width="9.140625" style="1"/>
    <col min="4354" max="4354" width="50" style="1" customWidth="1"/>
    <col min="4355" max="4355" width="17.42578125" style="1" customWidth="1"/>
    <col min="4356" max="4609" width="9.140625" style="1"/>
    <col min="4610" max="4610" width="50" style="1" customWidth="1"/>
    <col min="4611" max="4611" width="17.42578125" style="1" customWidth="1"/>
    <col min="4612" max="4865" width="9.140625" style="1"/>
    <col min="4866" max="4866" width="50" style="1" customWidth="1"/>
    <col min="4867" max="4867" width="17.42578125" style="1" customWidth="1"/>
    <col min="4868" max="5121" width="9.140625" style="1"/>
    <col min="5122" max="5122" width="50" style="1" customWidth="1"/>
    <col min="5123" max="5123" width="17.42578125" style="1" customWidth="1"/>
    <col min="5124" max="5377" width="9.140625" style="1"/>
    <col min="5378" max="5378" width="50" style="1" customWidth="1"/>
    <col min="5379" max="5379" width="17.42578125" style="1" customWidth="1"/>
    <col min="5380" max="5633" width="9.140625" style="1"/>
    <col min="5634" max="5634" width="50" style="1" customWidth="1"/>
    <col min="5635" max="5635" width="17.42578125" style="1" customWidth="1"/>
    <col min="5636" max="5889" width="9.140625" style="1"/>
    <col min="5890" max="5890" width="50" style="1" customWidth="1"/>
    <col min="5891" max="5891" width="17.42578125" style="1" customWidth="1"/>
    <col min="5892" max="6145" width="9.140625" style="1"/>
    <col min="6146" max="6146" width="50" style="1" customWidth="1"/>
    <col min="6147" max="6147" width="17.42578125" style="1" customWidth="1"/>
    <col min="6148" max="6401" width="9.140625" style="1"/>
    <col min="6402" max="6402" width="50" style="1" customWidth="1"/>
    <col min="6403" max="6403" width="17.42578125" style="1" customWidth="1"/>
    <col min="6404" max="6657" width="9.140625" style="1"/>
    <col min="6658" max="6658" width="50" style="1" customWidth="1"/>
    <col min="6659" max="6659" width="17.42578125" style="1" customWidth="1"/>
    <col min="6660" max="6913" width="9.140625" style="1"/>
    <col min="6914" max="6914" width="50" style="1" customWidth="1"/>
    <col min="6915" max="6915" width="17.42578125" style="1" customWidth="1"/>
    <col min="6916" max="7169" width="9.140625" style="1"/>
    <col min="7170" max="7170" width="50" style="1" customWidth="1"/>
    <col min="7171" max="7171" width="17.42578125" style="1" customWidth="1"/>
    <col min="7172" max="7425" width="9.140625" style="1"/>
    <col min="7426" max="7426" width="50" style="1" customWidth="1"/>
    <col min="7427" max="7427" width="17.42578125" style="1" customWidth="1"/>
    <col min="7428" max="7681" width="9.140625" style="1"/>
    <col min="7682" max="7682" width="50" style="1" customWidth="1"/>
    <col min="7683" max="7683" width="17.42578125" style="1" customWidth="1"/>
    <col min="7684" max="7937" width="9.140625" style="1"/>
    <col min="7938" max="7938" width="50" style="1" customWidth="1"/>
    <col min="7939" max="7939" width="17.42578125" style="1" customWidth="1"/>
    <col min="7940" max="8193" width="9.140625" style="1"/>
    <col min="8194" max="8194" width="50" style="1" customWidth="1"/>
    <col min="8195" max="8195" width="17.42578125" style="1" customWidth="1"/>
    <col min="8196" max="8449" width="9.140625" style="1"/>
    <col min="8450" max="8450" width="50" style="1" customWidth="1"/>
    <col min="8451" max="8451" width="17.42578125" style="1" customWidth="1"/>
    <col min="8452" max="8705" width="9.140625" style="1"/>
    <col min="8706" max="8706" width="50" style="1" customWidth="1"/>
    <col min="8707" max="8707" width="17.42578125" style="1" customWidth="1"/>
    <col min="8708" max="8961" width="9.140625" style="1"/>
    <col min="8962" max="8962" width="50" style="1" customWidth="1"/>
    <col min="8963" max="8963" width="17.42578125" style="1" customWidth="1"/>
    <col min="8964" max="9217" width="9.140625" style="1"/>
    <col min="9218" max="9218" width="50" style="1" customWidth="1"/>
    <col min="9219" max="9219" width="17.42578125" style="1" customWidth="1"/>
    <col min="9220" max="9473" width="9.140625" style="1"/>
    <col min="9474" max="9474" width="50" style="1" customWidth="1"/>
    <col min="9475" max="9475" width="17.42578125" style="1" customWidth="1"/>
    <col min="9476" max="9729" width="9.140625" style="1"/>
    <col min="9730" max="9730" width="50" style="1" customWidth="1"/>
    <col min="9731" max="9731" width="17.42578125" style="1" customWidth="1"/>
    <col min="9732" max="9985" width="9.140625" style="1"/>
    <col min="9986" max="9986" width="50" style="1" customWidth="1"/>
    <col min="9987" max="9987" width="17.42578125" style="1" customWidth="1"/>
    <col min="9988" max="10241" width="9.140625" style="1"/>
    <col min="10242" max="10242" width="50" style="1" customWidth="1"/>
    <col min="10243" max="10243" width="17.42578125" style="1" customWidth="1"/>
    <col min="10244" max="10497" width="9.140625" style="1"/>
    <col min="10498" max="10498" width="50" style="1" customWidth="1"/>
    <col min="10499" max="10499" width="17.42578125" style="1" customWidth="1"/>
    <col min="10500" max="10753" width="9.140625" style="1"/>
    <col min="10754" max="10754" width="50" style="1" customWidth="1"/>
    <col min="10755" max="10755" width="17.42578125" style="1" customWidth="1"/>
    <col min="10756" max="11009" width="9.140625" style="1"/>
    <col min="11010" max="11010" width="50" style="1" customWidth="1"/>
    <col min="11011" max="11011" width="17.42578125" style="1" customWidth="1"/>
    <col min="11012" max="11265" width="9.140625" style="1"/>
    <col min="11266" max="11266" width="50" style="1" customWidth="1"/>
    <col min="11267" max="11267" width="17.42578125" style="1" customWidth="1"/>
    <col min="11268" max="11521" width="9.140625" style="1"/>
    <col min="11522" max="11522" width="50" style="1" customWidth="1"/>
    <col min="11523" max="11523" width="17.42578125" style="1" customWidth="1"/>
    <col min="11524" max="11777" width="9.140625" style="1"/>
    <col min="11778" max="11778" width="50" style="1" customWidth="1"/>
    <col min="11779" max="11779" width="17.42578125" style="1" customWidth="1"/>
    <col min="11780" max="12033" width="9.140625" style="1"/>
    <col min="12034" max="12034" width="50" style="1" customWidth="1"/>
    <col min="12035" max="12035" width="17.42578125" style="1" customWidth="1"/>
    <col min="12036" max="12289" width="9.140625" style="1"/>
    <col min="12290" max="12290" width="50" style="1" customWidth="1"/>
    <col min="12291" max="12291" width="17.42578125" style="1" customWidth="1"/>
    <col min="12292" max="12545" width="9.140625" style="1"/>
    <col min="12546" max="12546" width="50" style="1" customWidth="1"/>
    <col min="12547" max="12547" width="17.42578125" style="1" customWidth="1"/>
    <col min="12548" max="12801" width="9.140625" style="1"/>
    <col min="12802" max="12802" width="50" style="1" customWidth="1"/>
    <col min="12803" max="12803" width="17.42578125" style="1" customWidth="1"/>
    <col min="12804" max="13057" width="9.140625" style="1"/>
    <col min="13058" max="13058" width="50" style="1" customWidth="1"/>
    <col min="13059" max="13059" width="17.42578125" style="1" customWidth="1"/>
    <col min="13060" max="13313" width="9.140625" style="1"/>
    <col min="13314" max="13314" width="50" style="1" customWidth="1"/>
    <col min="13315" max="13315" width="17.42578125" style="1" customWidth="1"/>
    <col min="13316" max="13569" width="9.140625" style="1"/>
    <col min="13570" max="13570" width="50" style="1" customWidth="1"/>
    <col min="13571" max="13571" width="17.42578125" style="1" customWidth="1"/>
    <col min="13572" max="13825" width="9.140625" style="1"/>
    <col min="13826" max="13826" width="50" style="1" customWidth="1"/>
    <col min="13827" max="13827" width="17.42578125" style="1" customWidth="1"/>
    <col min="13828" max="14081" width="9.140625" style="1"/>
    <col min="14082" max="14082" width="50" style="1" customWidth="1"/>
    <col min="14083" max="14083" width="17.42578125" style="1" customWidth="1"/>
    <col min="14084" max="14337" width="9.140625" style="1"/>
    <col min="14338" max="14338" width="50" style="1" customWidth="1"/>
    <col min="14339" max="14339" width="17.42578125" style="1" customWidth="1"/>
    <col min="14340" max="14593" width="9.140625" style="1"/>
    <col min="14594" max="14594" width="50" style="1" customWidth="1"/>
    <col min="14595" max="14595" width="17.42578125" style="1" customWidth="1"/>
    <col min="14596" max="14849" width="9.140625" style="1"/>
    <col min="14850" max="14850" width="50" style="1" customWidth="1"/>
    <col min="14851" max="14851" width="17.42578125" style="1" customWidth="1"/>
    <col min="14852" max="15105" width="9.140625" style="1"/>
    <col min="15106" max="15106" width="50" style="1" customWidth="1"/>
    <col min="15107" max="15107" width="17.42578125" style="1" customWidth="1"/>
    <col min="15108" max="15361" width="9.140625" style="1"/>
    <col min="15362" max="15362" width="50" style="1" customWidth="1"/>
    <col min="15363" max="15363" width="17.42578125" style="1" customWidth="1"/>
    <col min="15364" max="15617" width="9.140625" style="1"/>
    <col min="15618" max="15618" width="50" style="1" customWidth="1"/>
    <col min="15619" max="15619" width="17.42578125" style="1" customWidth="1"/>
    <col min="15620" max="15873" width="9.140625" style="1"/>
    <col min="15874" max="15874" width="50" style="1" customWidth="1"/>
    <col min="15875" max="15875" width="17.42578125" style="1" customWidth="1"/>
    <col min="15876" max="16129" width="9.140625" style="1"/>
    <col min="16130" max="16130" width="50" style="1" customWidth="1"/>
    <col min="16131" max="16131" width="17.42578125" style="1" customWidth="1"/>
    <col min="16132" max="16384" width="9.140625" style="1"/>
  </cols>
  <sheetData>
    <row r="3" spans="2:9" ht="15">
      <c r="B3" s="2" t="s">
        <v>909</v>
      </c>
      <c r="C3" s="2"/>
      <c r="F3" s="840" t="s">
        <v>17</v>
      </c>
      <c r="G3" s="841"/>
      <c r="H3" s="841"/>
      <c r="I3" s="842"/>
    </row>
    <row r="4" spans="2:9" ht="15">
      <c r="F4" s="3"/>
      <c r="G4" s="4"/>
      <c r="H4" s="4"/>
      <c r="I4" s="23"/>
    </row>
    <row r="5" spans="2:9" ht="15">
      <c r="B5" s="5" t="s">
        <v>910</v>
      </c>
      <c r="C5" s="6"/>
      <c r="F5" s="7"/>
      <c r="G5" s="8"/>
      <c r="H5" s="9" t="s">
        <v>19</v>
      </c>
      <c r="I5" s="24"/>
    </row>
    <row r="6" spans="2:9" ht="15">
      <c r="B6" s="10"/>
      <c r="C6" s="11"/>
      <c r="F6" s="7"/>
      <c r="G6" s="12"/>
      <c r="H6" s="9" t="s">
        <v>21</v>
      </c>
      <c r="I6" s="24"/>
    </row>
    <row r="7" spans="2:9" ht="15">
      <c r="B7" s="13" t="s">
        <v>911</v>
      </c>
      <c r="C7" s="6"/>
      <c r="F7" s="7"/>
      <c r="G7" s="14"/>
      <c r="H7" s="9" t="s">
        <v>23</v>
      </c>
      <c r="I7" s="24"/>
    </row>
    <row r="8" spans="2:9" ht="15">
      <c r="B8" s="15" t="s">
        <v>912</v>
      </c>
      <c r="C8" s="6"/>
      <c r="F8" s="16"/>
      <c r="G8" s="17"/>
      <c r="H8" s="17"/>
      <c r="I8" s="25"/>
    </row>
    <row r="9" spans="2:9">
      <c r="B9" s="15" t="s">
        <v>913</v>
      </c>
      <c r="C9" s="6"/>
    </row>
    <row r="10" spans="2:9">
      <c r="B10" s="15" t="s">
        <v>914</v>
      </c>
      <c r="C10" s="6"/>
    </row>
    <row r="11" spans="2:9">
      <c r="B11" s="10"/>
      <c r="C11" s="11"/>
    </row>
    <row r="12" spans="2:9">
      <c r="B12" s="18" t="s">
        <v>915</v>
      </c>
      <c r="C12" s="19">
        <f>SUM(C7:C10)</f>
        <v>0</v>
      </c>
    </row>
    <row r="13" spans="2:9">
      <c r="B13" s="20"/>
      <c r="C13" s="11"/>
    </row>
    <row r="14" spans="2:9">
      <c r="B14" s="10" t="s">
        <v>916</v>
      </c>
      <c r="C14" s="6">
        <v>250</v>
      </c>
    </row>
    <row r="15" spans="2:9">
      <c r="B15" s="10" t="s">
        <v>917</v>
      </c>
      <c r="C15" s="6"/>
    </row>
    <row r="16" spans="2:9">
      <c r="B16" s="10"/>
      <c r="C16" s="11"/>
    </row>
    <row r="17" spans="2:3">
      <c r="B17" s="15" t="s">
        <v>918</v>
      </c>
      <c r="C17" s="6"/>
    </row>
    <row r="18" spans="2:3">
      <c r="B18" s="15" t="s">
        <v>919</v>
      </c>
      <c r="C18" s="6"/>
    </row>
    <row r="19" spans="2:3">
      <c r="B19" s="15" t="s">
        <v>920</v>
      </c>
      <c r="C19" s="6"/>
    </row>
    <row r="20" spans="2:3">
      <c r="B20" s="10"/>
      <c r="C20" s="11"/>
    </row>
    <row r="21" spans="2:3">
      <c r="B21" s="18" t="s">
        <v>921</v>
      </c>
      <c r="C21" s="19">
        <f>SUM(C17:C19)</f>
        <v>0</v>
      </c>
    </row>
    <row r="22" spans="2:3">
      <c r="B22" s="18"/>
      <c r="C22" s="11"/>
    </row>
    <row r="23" spans="2:3">
      <c r="B23" s="15" t="s">
        <v>922</v>
      </c>
      <c r="C23" s="6">
        <v>200</v>
      </c>
    </row>
    <row r="24" spans="2:3">
      <c r="B24" s="15" t="s">
        <v>923</v>
      </c>
      <c r="C24" s="6"/>
    </row>
    <row r="25" spans="2:3">
      <c r="B25" s="15" t="s">
        <v>924</v>
      </c>
      <c r="C25" s="6"/>
    </row>
    <row r="26" spans="2:3">
      <c r="B26" s="10"/>
      <c r="C26" s="11"/>
    </row>
    <row r="27" spans="2:3">
      <c r="B27" s="18" t="s">
        <v>925</v>
      </c>
      <c r="C27" s="19">
        <f>SUM(C23:C25)</f>
        <v>200</v>
      </c>
    </row>
    <row r="28" spans="2:3">
      <c r="B28" s="18"/>
      <c r="C28" s="11"/>
    </row>
    <row r="29" spans="2:3">
      <c r="B29" s="10" t="s">
        <v>926</v>
      </c>
      <c r="C29" s="6"/>
    </row>
    <row r="30" spans="2:3">
      <c r="B30" s="10" t="s">
        <v>927</v>
      </c>
      <c r="C30" s="6"/>
    </row>
    <row r="31" spans="2:3">
      <c r="B31" s="10" t="s">
        <v>928</v>
      </c>
      <c r="C31" s="6"/>
    </row>
    <row r="32" spans="2:3">
      <c r="B32" s="10" t="s">
        <v>929</v>
      </c>
      <c r="C32" s="6"/>
    </row>
    <row r="33" spans="2:14">
      <c r="B33" s="10" t="s">
        <v>930</v>
      </c>
      <c r="C33" s="6"/>
    </row>
    <row r="34" spans="2:14">
      <c r="B34" s="10"/>
      <c r="C34" s="11"/>
    </row>
    <row r="35" spans="2:14">
      <c r="B35" s="15" t="s">
        <v>931</v>
      </c>
      <c r="C35" s="6"/>
    </row>
    <row r="36" spans="2:14">
      <c r="B36" s="15" t="s">
        <v>932</v>
      </c>
      <c r="C36" s="6">
        <v>2550</v>
      </c>
    </row>
    <row r="37" spans="2:14">
      <c r="B37" s="15" t="s">
        <v>933</v>
      </c>
      <c r="C37" s="6">
        <v>2000</v>
      </c>
    </row>
    <row r="38" spans="2:14">
      <c r="B38" s="15" t="s">
        <v>934</v>
      </c>
      <c r="C38" s="6"/>
    </row>
    <row r="39" spans="2:14">
      <c r="B39" s="15" t="s">
        <v>935</v>
      </c>
      <c r="C39" s="6"/>
    </row>
    <row r="40" spans="2:14">
      <c r="B40" s="15" t="s">
        <v>936</v>
      </c>
      <c r="C40" s="6"/>
    </row>
    <row r="41" spans="2:14">
      <c r="B41" s="15" t="s">
        <v>937</v>
      </c>
      <c r="C41" s="6"/>
    </row>
    <row r="42" spans="2:14">
      <c r="B42" s="15" t="s">
        <v>938</v>
      </c>
      <c r="C42" s="6"/>
      <c r="N42" s="26"/>
    </row>
    <row r="43" spans="2:14">
      <c r="B43" s="15" t="s">
        <v>939</v>
      </c>
      <c r="C43" s="6"/>
    </row>
    <row r="44" spans="2:14">
      <c r="B44" s="15" t="s">
        <v>940</v>
      </c>
      <c r="C44" s="6"/>
    </row>
    <row r="45" spans="2:14">
      <c r="B45" s="10"/>
      <c r="C45" s="11"/>
    </row>
    <row r="46" spans="2:14">
      <c r="B46" s="18" t="s">
        <v>941</v>
      </c>
      <c r="C46" s="19">
        <f>SUM(C35:C44)</f>
        <v>4550</v>
      </c>
    </row>
    <row r="47" spans="2:14">
      <c r="B47" s="10"/>
      <c r="C47" s="11" t="s">
        <v>942</v>
      </c>
    </row>
    <row r="48" spans="2:14">
      <c r="B48" s="10" t="s">
        <v>943</v>
      </c>
      <c r="C48" s="6"/>
    </row>
    <row r="49" spans="2:3">
      <c r="C49" s="11" t="s">
        <v>942</v>
      </c>
    </row>
    <row r="50" spans="2:3">
      <c r="B50" s="21" t="s">
        <v>944</v>
      </c>
      <c r="C50" s="22">
        <f>C48+C46+SUM(C29:C33)+C27+C21+C12+C5+C14+C15</f>
        <v>5000</v>
      </c>
    </row>
  </sheetData>
  <sheetProtection algorithmName="SHA-512" hashValue="ogYMeYpe3aZECLJDILVzeksIMVXZRuAVMzcyc+ILvjpPyrRw4wC8zADw82RtzS7vPNG0csApkaB0c6wtpVl0/Q==" saltValue="qrLMUhfsvMx4jXMYoBrBNQ==" spinCount="100000" sheet="1" objects="1" scenarios="1"/>
  <mergeCells count="1">
    <mergeCell ref="F3:I3"/>
  </mergeCells>
  <pageMargins left="0.511811024" right="0.511811024" top="0.78740157499999996" bottom="0.78740157499999996" header="0.31496062000000002" footer="0.31496062000000002"/>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tabColor theme="9" tint="0.59999389629810485"/>
    <pageSetUpPr fitToPage="1"/>
  </sheetPr>
  <dimension ref="A1:M182"/>
  <sheetViews>
    <sheetView topLeftCell="A21" zoomScale="85" zoomScaleNormal="85" workbookViewId="0">
      <selection activeCell="E87" sqref="E87"/>
    </sheetView>
  </sheetViews>
  <sheetFormatPr defaultColWidth="11.42578125" defaultRowHeight="15"/>
  <cols>
    <col min="1" max="1" width="12.28515625" style="96" customWidth="1"/>
    <col min="2" max="2" width="31.5703125" style="96" customWidth="1"/>
    <col min="3" max="3" width="48.42578125" style="96" customWidth="1"/>
    <col min="4" max="4" width="38.7109375" style="96" customWidth="1"/>
    <col min="5" max="5" width="36.7109375" style="96" customWidth="1"/>
    <col min="6" max="6" width="30.7109375" style="96" customWidth="1"/>
    <col min="7" max="7" width="27.42578125" style="96" customWidth="1"/>
    <col min="8" max="8" width="29.28515625" style="96" customWidth="1"/>
    <col min="9" max="9" width="11.42578125" style="96" customWidth="1"/>
    <col min="10" max="10" width="1" style="96" customWidth="1"/>
    <col min="11" max="11" width="11.42578125" style="96" customWidth="1"/>
    <col min="12" max="12" width="38.7109375" style="96" customWidth="1"/>
    <col min="13" max="13" width="1" style="96" customWidth="1"/>
    <col min="14" max="256" width="11.42578125" style="96"/>
    <col min="257" max="257" width="12.28515625" style="96" customWidth="1"/>
    <col min="258" max="258" width="31.5703125" style="96" customWidth="1"/>
    <col min="259" max="259" width="48.42578125" style="96" customWidth="1"/>
    <col min="260" max="260" width="38.7109375" style="96" customWidth="1"/>
    <col min="261" max="261" width="36.7109375" style="96" customWidth="1"/>
    <col min="262" max="262" width="30.7109375" style="96" customWidth="1"/>
    <col min="263" max="263" width="27.42578125" style="96" customWidth="1"/>
    <col min="264" max="264" width="29.28515625" style="96" customWidth="1"/>
    <col min="265" max="265" width="11.42578125" style="96"/>
    <col min="266" max="266" width="1" style="96" customWidth="1"/>
    <col min="267" max="267" width="11.42578125" style="96"/>
    <col min="268" max="268" width="38.7109375" style="96" customWidth="1"/>
    <col min="269" max="269" width="1" style="96" customWidth="1"/>
    <col min="270" max="512" width="11.42578125" style="96"/>
    <col min="513" max="513" width="12.28515625" style="96" customWidth="1"/>
    <col min="514" max="514" width="31.5703125" style="96" customWidth="1"/>
    <col min="515" max="515" width="48.42578125" style="96" customWidth="1"/>
    <col min="516" max="516" width="38.7109375" style="96" customWidth="1"/>
    <col min="517" max="517" width="36.7109375" style="96" customWidth="1"/>
    <col min="518" max="518" width="30.7109375" style="96" customWidth="1"/>
    <col min="519" max="519" width="27.42578125" style="96" customWidth="1"/>
    <col min="520" max="520" width="29.28515625" style="96" customWidth="1"/>
    <col min="521" max="521" width="11.42578125" style="96"/>
    <col min="522" max="522" width="1" style="96" customWidth="1"/>
    <col min="523" max="523" width="11.42578125" style="96"/>
    <col min="524" max="524" width="38.7109375" style="96" customWidth="1"/>
    <col min="525" max="525" width="1" style="96" customWidth="1"/>
    <col min="526" max="768" width="11.42578125" style="96"/>
    <col min="769" max="769" width="12.28515625" style="96" customWidth="1"/>
    <col min="770" max="770" width="31.5703125" style="96" customWidth="1"/>
    <col min="771" max="771" width="48.42578125" style="96" customWidth="1"/>
    <col min="772" max="772" width="38.7109375" style="96" customWidth="1"/>
    <col min="773" max="773" width="36.7109375" style="96" customWidth="1"/>
    <col min="774" max="774" width="30.7109375" style="96" customWidth="1"/>
    <col min="775" max="775" width="27.42578125" style="96" customWidth="1"/>
    <col min="776" max="776" width="29.28515625" style="96" customWidth="1"/>
    <col min="777" max="777" width="11.42578125" style="96"/>
    <col min="778" max="778" width="1" style="96" customWidth="1"/>
    <col min="779" max="779" width="11.42578125" style="96"/>
    <col min="780" max="780" width="38.7109375" style="96" customWidth="1"/>
    <col min="781" max="781" width="1" style="96" customWidth="1"/>
    <col min="782" max="1024" width="11.42578125" style="96"/>
    <col min="1025" max="1025" width="12.28515625" style="96" customWidth="1"/>
    <col min="1026" max="1026" width="31.5703125" style="96" customWidth="1"/>
    <col min="1027" max="1027" width="48.42578125" style="96" customWidth="1"/>
    <col min="1028" max="1028" width="38.7109375" style="96" customWidth="1"/>
    <col min="1029" max="1029" width="36.7109375" style="96" customWidth="1"/>
    <col min="1030" max="1030" width="30.7109375" style="96" customWidth="1"/>
    <col min="1031" max="1031" width="27.42578125" style="96" customWidth="1"/>
    <col min="1032" max="1032" width="29.28515625" style="96" customWidth="1"/>
    <col min="1033" max="1033" width="11.42578125" style="96"/>
    <col min="1034" max="1034" width="1" style="96" customWidth="1"/>
    <col min="1035" max="1035" width="11.42578125" style="96"/>
    <col min="1036" max="1036" width="38.7109375" style="96" customWidth="1"/>
    <col min="1037" max="1037" width="1" style="96" customWidth="1"/>
    <col min="1038" max="1280" width="11.42578125" style="96"/>
    <col min="1281" max="1281" width="12.28515625" style="96" customWidth="1"/>
    <col min="1282" max="1282" width="31.5703125" style="96" customWidth="1"/>
    <col min="1283" max="1283" width="48.42578125" style="96" customWidth="1"/>
    <col min="1284" max="1284" width="38.7109375" style="96" customWidth="1"/>
    <col min="1285" max="1285" width="36.7109375" style="96" customWidth="1"/>
    <col min="1286" max="1286" width="30.7109375" style="96" customWidth="1"/>
    <col min="1287" max="1287" width="27.42578125" style="96" customWidth="1"/>
    <col min="1288" max="1288" width="29.28515625" style="96" customWidth="1"/>
    <col min="1289" max="1289" width="11.42578125" style="96"/>
    <col min="1290" max="1290" width="1" style="96" customWidth="1"/>
    <col min="1291" max="1291" width="11.42578125" style="96"/>
    <col min="1292" max="1292" width="38.7109375" style="96" customWidth="1"/>
    <col min="1293" max="1293" width="1" style="96" customWidth="1"/>
    <col min="1294" max="1536" width="11.42578125" style="96"/>
    <col min="1537" max="1537" width="12.28515625" style="96" customWidth="1"/>
    <col min="1538" max="1538" width="31.5703125" style="96" customWidth="1"/>
    <col min="1539" max="1539" width="48.42578125" style="96" customWidth="1"/>
    <col min="1540" max="1540" width="38.7109375" style="96" customWidth="1"/>
    <col min="1541" max="1541" width="36.7109375" style="96" customWidth="1"/>
    <col min="1542" max="1542" width="30.7109375" style="96" customWidth="1"/>
    <col min="1543" max="1543" width="27.42578125" style="96" customWidth="1"/>
    <col min="1544" max="1544" width="29.28515625" style="96" customWidth="1"/>
    <col min="1545" max="1545" width="11.42578125" style="96"/>
    <col min="1546" max="1546" width="1" style="96" customWidth="1"/>
    <col min="1547" max="1547" width="11.42578125" style="96"/>
    <col min="1548" max="1548" width="38.7109375" style="96" customWidth="1"/>
    <col min="1549" max="1549" width="1" style="96" customWidth="1"/>
    <col min="1550" max="1792" width="11.42578125" style="96"/>
    <col min="1793" max="1793" width="12.28515625" style="96" customWidth="1"/>
    <col min="1794" max="1794" width="31.5703125" style="96" customWidth="1"/>
    <col min="1795" max="1795" width="48.42578125" style="96" customWidth="1"/>
    <col min="1796" max="1796" width="38.7109375" style="96" customWidth="1"/>
    <col min="1797" max="1797" width="36.7109375" style="96" customWidth="1"/>
    <col min="1798" max="1798" width="30.7109375" style="96" customWidth="1"/>
    <col min="1799" max="1799" width="27.42578125" style="96" customWidth="1"/>
    <col min="1800" max="1800" width="29.28515625" style="96" customWidth="1"/>
    <col min="1801" max="1801" width="11.42578125" style="96"/>
    <col min="1802" max="1802" width="1" style="96" customWidth="1"/>
    <col min="1803" max="1803" width="11.42578125" style="96"/>
    <col min="1804" max="1804" width="38.7109375" style="96" customWidth="1"/>
    <col min="1805" max="1805" width="1" style="96" customWidth="1"/>
    <col min="1806" max="2048" width="11.42578125" style="96"/>
    <col min="2049" max="2049" width="12.28515625" style="96" customWidth="1"/>
    <col min="2050" max="2050" width="31.5703125" style="96" customWidth="1"/>
    <col min="2051" max="2051" width="48.42578125" style="96" customWidth="1"/>
    <col min="2052" max="2052" width="38.7109375" style="96" customWidth="1"/>
    <col min="2053" max="2053" width="36.7109375" style="96" customWidth="1"/>
    <col min="2054" max="2054" width="30.7109375" style="96" customWidth="1"/>
    <col min="2055" max="2055" width="27.42578125" style="96" customWidth="1"/>
    <col min="2056" max="2056" width="29.28515625" style="96" customWidth="1"/>
    <col min="2057" max="2057" width="11.42578125" style="96"/>
    <col min="2058" max="2058" width="1" style="96" customWidth="1"/>
    <col min="2059" max="2059" width="11.42578125" style="96"/>
    <col min="2060" max="2060" width="38.7109375" style="96" customWidth="1"/>
    <col min="2061" max="2061" width="1" style="96" customWidth="1"/>
    <col min="2062" max="2304" width="11.42578125" style="96"/>
    <col min="2305" max="2305" width="12.28515625" style="96" customWidth="1"/>
    <col min="2306" max="2306" width="31.5703125" style="96" customWidth="1"/>
    <col min="2307" max="2307" width="48.42578125" style="96" customWidth="1"/>
    <col min="2308" max="2308" width="38.7109375" style="96" customWidth="1"/>
    <col min="2309" max="2309" width="36.7109375" style="96" customWidth="1"/>
    <col min="2310" max="2310" width="30.7109375" style="96" customWidth="1"/>
    <col min="2311" max="2311" width="27.42578125" style="96" customWidth="1"/>
    <col min="2312" max="2312" width="29.28515625" style="96" customWidth="1"/>
    <col min="2313" max="2313" width="11.42578125" style="96"/>
    <col min="2314" max="2314" width="1" style="96" customWidth="1"/>
    <col min="2315" max="2315" width="11.42578125" style="96"/>
    <col min="2316" max="2316" width="38.7109375" style="96" customWidth="1"/>
    <col min="2317" max="2317" width="1" style="96" customWidth="1"/>
    <col min="2318" max="2560" width="11.42578125" style="96"/>
    <col min="2561" max="2561" width="12.28515625" style="96" customWidth="1"/>
    <col min="2562" max="2562" width="31.5703125" style="96" customWidth="1"/>
    <col min="2563" max="2563" width="48.42578125" style="96" customWidth="1"/>
    <col min="2564" max="2564" width="38.7109375" style="96" customWidth="1"/>
    <col min="2565" max="2565" width="36.7109375" style="96" customWidth="1"/>
    <col min="2566" max="2566" width="30.7109375" style="96" customWidth="1"/>
    <col min="2567" max="2567" width="27.42578125" style="96" customWidth="1"/>
    <col min="2568" max="2568" width="29.28515625" style="96" customWidth="1"/>
    <col min="2569" max="2569" width="11.42578125" style="96"/>
    <col min="2570" max="2570" width="1" style="96" customWidth="1"/>
    <col min="2571" max="2571" width="11.42578125" style="96"/>
    <col min="2572" max="2572" width="38.7109375" style="96" customWidth="1"/>
    <col min="2573" max="2573" width="1" style="96" customWidth="1"/>
    <col min="2574" max="2816" width="11.42578125" style="96"/>
    <col min="2817" max="2817" width="12.28515625" style="96" customWidth="1"/>
    <col min="2818" max="2818" width="31.5703125" style="96" customWidth="1"/>
    <col min="2819" max="2819" width="48.42578125" style="96" customWidth="1"/>
    <col min="2820" max="2820" width="38.7109375" style="96" customWidth="1"/>
    <col min="2821" max="2821" width="36.7109375" style="96" customWidth="1"/>
    <col min="2822" max="2822" width="30.7109375" style="96" customWidth="1"/>
    <col min="2823" max="2823" width="27.42578125" style="96" customWidth="1"/>
    <col min="2824" max="2824" width="29.28515625" style="96" customWidth="1"/>
    <col min="2825" max="2825" width="11.42578125" style="96"/>
    <col min="2826" max="2826" width="1" style="96" customWidth="1"/>
    <col min="2827" max="2827" width="11.42578125" style="96"/>
    <col min="2828" max="2828" width="38.7109375" style="96" customWidth="1"/>
    <col min="2829" max="2829" width="1" style="96" customWidth="1"/>
    <col min="2830" max="3072" width="11.42578125" style="96"/>
    <col min="3073" max="3073" width="12.28515625" style="96" customWidth="1"/>
    <col min="3074" max="3074" width="31.5703125" style="96" customWidth="1"/>
    <col min="3075" max="3075" width="48.42578125" style="96" customWidth="1"/>
    <col min="3076" max="3076" width="38.7109375" style="96" customWidth="1"/>
    <col min="3077" max="3077" width="36.7109375" style="96" customWidth="1"/>
    <col min="3078" max="3078" width="30.7109375" style="96" customWidth="1"/>
    <col min="3079" max="3079" width="27.42578125" style="96" customWidth="1"/>
    <col min="3080" max="3080" width="29.28515625" style="96" customWidth="1"/>
    <col min="3081" max="3081" width="11.42578125" style="96"/>
    <col min="3082" max="3082" width="1" style="96" customWidth="1"/>
    <col min="3083" max="3083" width="11.42578125" style="96"/>
    <col min="3084" max="3084" width="38.7109375" style="96" customWidth="1"/>
    <col min="3085" max="3085" width="1" style="96" customWidth="1"/>
    <col min="3086" max="3328" width="11.42578125" style="96"/>
    <col min="3329" max="3329" width="12.28515625" style="96" customWidth="1"/>
    <col min="3330" max="3330" width="31.5703125" style="96" customWidth="1"/>
    <col min="3331" max="3331" width="48.42578125" style="96" customWidth="1"/>
    <col min="3332" max="3332" width="38.7109375" style="96" customWidth="1"/>
    <col min="3333" max="3333" width="36.7109375" style="96" customWidth="1"/>
    <col min="3334" max="3334" width="30.7109375" style="96" customWidth="1"/>
    <col min="3335" max="3335" width="27.42578125" style="96" customWidth="1"/>
    <col min="3336" max="3336" width="29.28515625" style="96" customWidth="1"/>
    <col min="3337" max="3337" width="11.42578125" style="96"/>
    <col min="3338" max="3338" width="1" style="96" customWidth="1"/>
    <col min="3339" max="3339" width="11.42578125" style="96"/>
    <col min="3340" max="3340" width="38.7109375" style="96" customWidth="1"/>
    <col min="3341" max="3341" width="1" style="96" customWidth="1"/>
    <col min="3342" max="3584" width="11.42578125" style="96"/>
    <col min="3585" max="3585" width="12.28515625" style="96" customWidth="1"/>
    <col min="3586" max="3586" width="31.5703125" style="96" customWidth="1"/>
    <col min="3587" max="3587" width="48.42578125" style="96" customWidth="1"/>
    <col min="3588" max="3588" width="38.7109375" style="96" customWidth="1"/>
    <col min="3589" max="3589" width="36.7109375" style="96" customWidth="1"/>
    <col min="3590" max="3590" width="30.7109375" style="96" customWidth="1"/>
    <col min="3591" max="3591" width="27.42578125" style="96" customWidth="1"/>
    <col min="3592" max="3592" width="29.28515625" style="96" customWidth="1"/>
    <col min="3593" max="3593" width="11.42578125" style="96"/>
    <col min="3594" max="3594" width="1" style="96" customWidth="1"/>
    <col min="3595" max="3595" width="11.42578125" style="96"/>
    <col min="3596" max="3596" width="38.7109375" style="96" customWidth="1"/>
    <col min="3597" max="3597" width="1" style="96" customWidth="1"/>
    <col min="3598" max="3840" width="11.42578125" style="96"/>
    <col min="3841" max="3841" width="12.28515625" style="96" customWidth="1"/>
    <col min="3842" max="3842" width="31.5703125" style="96" customWidth="1"/>
    <col min="3843" max="3843" width="48.42578125" style="96" customWidth="1"/>
    <col min="3844" max="3844" width="38.7109375" style="96" customWidth="1"/>
    <col min="3845" max="3845" width="36.7109375" style="96" customWidth="1"/>
    <col min="3846" max="3846" width="30.7109375" style="96" customWidth="1"/>
    <col min="3847" max="3847" width="27.42578125" style="96" customWidth="1"/>
    <col min="3848" max="3848" width="29.28515625" style="96" customWidth="1"/>
    <col min="3849" max="3849" width="11.42578125" style="96"/>
    <col min="3850" max="3850" width="1" style="96" customWidth="1"/>
    <col min="3851" max="3851" width="11.42578125" style="96"/>
    <col min="3852" max="3852" width="38.7109375" style="96" customWidth="1"/>
    <col min="3853" max="3853" width="1" style="96" customWidth="1"/>
    <col min="3854" max="4096" width="11.42578125" style="96"/>
    <col min="4097" max="4097" width="12.28515625" style="96" customWidth="1"/>
    <col min="4098" max="4098" width="31.5703125" style="96" customWidth="1"/>
    <col min="4099" max="4099" width="48.42578125" style="96" customWidth="1"/>
    <col min="4100" max="4100" width="38.7109375" style="96" customWidth="1"/>
    <col min="4101" max="4101" width="36.7109375" style="96" customWidth="1"/>
    <col min="4102" max="4102" width="30.7109375" style="96" customWidth="1"/>
    <col min="4103" max="4103" width="27.42578125" style="96" customWidth="1"/>
    <col min="4104" max="4104" width="29.28515625" style="96" customWidth="1"/>
    <col min="4105" max="4105" width="11.42578125" style="96"/>
    <col min="4106" max="4106" width="1" style="96" customWidth="1"/>
    <col min="4107" max="4107" width="11.42578125" style="96"/>
    <col min="4108" max="4108" width="38.7109375" style="96" customWidth="1"/>
    <col min="4109" max="4109" width="1" style="96" customWidth="1"/>
    <col min="4110" max="4352" width="11.42578125" style="96"/>
    <col min="4353" max="4353" width="12.28515625" style="96" customWidth="1"/>
    <col min="4354" max="4354" width="31.5703125" style="96" customWidth="1"/>
    <col min="4355" max="4355" width="48.42578125" style="96" customWidth="1"/>
    <col min="4356" max="4356" width="38.7109375" style="96" customWidth="1"/>
    <col min="4357" max="4357" width="36.7109375" style="96" customWidth="1"/>
    <col min="4358" max="4358" width="30.7109375" style="96" customWidth="1"/>
    <col min="4359" max="4359" width="27.42578125" style="96" customWidth="1"/>
    <col min="4360" max="4360" width="29.28515625" style="96" customWidth="1"/>
    <col min="4361" max="4361" width="11.42578125" style="96"/>
    <col min="4362" max="4362" width="1" style="96" customWidth="1"/>
    <col min="4363" max="4363" width="11.42578125" style="96"/>
    <col min="4364" max="4364" width="38.7109375" style="96" customWidth="1"/>
    <col min="4365" max="4365" width="1" style="96" customWidth="1"/>
    <col min="4366" max="4608" width="11.42578125" style="96"/>
    <col min="4609" max="4609" width="12.28515625" style="96" customWidth="1"/>
    <col min="4610" max="4610" width="31.5703125" style="96" customWidth="1"/>
    <col min="4611" max="4611" width="48.42578125" style="96" customWidth="1"/>
    <col min="4612" max="4612" width="38.7109375" style="96" customWidth="1"/>
    <col min="4613" max="4613" width="36.7109375" style="96" customWidth="1"/>
    <col min="4614" max="4614" width="30.7109375" style="96" customWidth="1"/>
    <col min="4615" max="4615" width="27.42578125" style="96" customWidth="1"/>
    <col min="4616" max="4616" width="29.28515625" style="96" customWidth="1"/>
    <col min="4617" max="4617" width="11.42578125" style="96"/>
    <col min="4618" max="4618" width="1" style="96" customWidth="1"/>
    <col min="4619" max="4619" width="11.42578125" style="96"/>
    <col min="4620" max="4620" width="38.7109375" style="96" customWidth="1"/>
    <col min="4621" max="4621" width="1" style="96" customWidth="1"/>
    <col min="4622" max="4864" width="11.42578125" style="96"/>
    <col min="4865" max="4865" width="12.28515625" style="96" customWidth="1"/>
    <col min="4866" max="4866" width="31.5703125" style="96" customWidth="1"/>
    <col min="4867" max="4867" width="48.42578125" style="96" customWidth="1"/>
    <col min="4868" max="4868" width="38.7109375" style="96" customWidth="1"/>
    <col min="4869" max="4869" width="36.7109375" style="96" customWidth="1"/>
    <col min="4870" max="4870" width="30.7109375" style="96" customWidth="1"/>
    <col min="4871" max="4871" width="27.42578125" style="96" customWidth="1"/>
    <col min="4872" max="4872" width="29.28515625" style="96" customWidth="1"/>
    <col min="4873" max="4873" width="11.42578125" style="96"/>
    <col min="4874" max="4874" width="1" style="96" customWidth="1"/>
    <col min="4875" max="4875" width="11.42578125" style="96"/>
    <col min="4876" max="4876" width="38.7109375" style="96" customWidth="1"/>
    <col min="4877" max="4877" width="1" style="96" customWidth="1"/>
    <col min="4878" max="5120" width="11.42578125" style="96"/>
    <col min="5121" max="5121" width="12.28515625" style="96" customWidth="1"/>
    <col min="5122" max="5122" width="31.5703125" style="96" customWidth="1"/>
    <col min="5123" max="5123" width="48.42578125" style="96" customWidth="1"/>
    <col min="5124" max="5124" width="38.7109375" style="96" customWidth="1"/>
    <col min="5125" max="5125" width="36.7109375" style="96" customWidth="1"/>
    <col min="5126" max="5126" width="30.7109375" style="96" customWidth="1"/>
    <col min="5127" max="5127" width="27.42578125" style="96" customWidth="1"/>
    <col min="5128" max="5128" width="29.28515625" style="96" customWidth="1"/>
    <col min="5129" max="5129" width="11.42578125" style="96"/>
    <col min="5130" max="5130" width="1" style="96" customWidth="1"/>
    <col min="5131" max="5131" width="11.42578125" style="96"/>
    <col min="5132" max="5132" width="38.7109375" style="96" customWidth="1"/>
    <col min="5133" max="5133" width="1" style="96" customWidth="1"/>
    <col min="5134" max="5376" width="11.42578125" style="96"/>
    <col min="5377" max="5377" width="12.28515625" style="96" customWidth="1"/>
    <col min="5378" max="5378" width="31.5703125" style="96" customWidth="1"/>
    <col min="5379" max="5379" width="48.42578125" style="96" customWidth="1"/>
    <col min="5380" max="5380" width="38.7109375" style="96" customWidth="1"/>
    <col min="5381" max="5381" width="36.7109375" style="96" customWidth="1"/>
    <col min="5382" max="5382" width="30.7109375" style="96" customWidth="1"/>
    <col min="5383" max="5383" width="27.42578125" style="96" customWidth="1"/>
    <col min="5384" max="5384" width="29.28515625" style="96" customWidth="1"/>
    <col min="5385" max="5385" width="11.42578125" style="96"/>
    <col min="5386" max="5386" width="1" style="96" customWidth="1"/>
    <col min="5387" max="5387" width="11.42578125" style="96"/>
    <col min="5388" max="5388" width="38.7109375" style="96" customWidth="1"/>
    <col min="5389" max="5389" width="1" style="96" customWidth="1"/>
    <col min="5390" max="5632" width="11.42578125" style="96"/>
    <col min="5633" max="5633" width="12.28515625" style="96" customWidth="1"/>
    <col min="5634" max="5634" width="31.5703125" style="96" customWidth="1"/>
    <col min="5635" max="5635" width="48.42578125" style="96" customWidth="1"/>
    <col min="5636" max="5636" width="38.7109375" style="96" customWidth="1"/>
    <col min="5637" max="5637" width="36.7109375" style="96" customWidth="1"/>
    <col min="5638" max="5638" width="30.7109375" style="96" customWidth="1"/>
    <col min="5639" max="5639" width="27.42578125" style="96" customWidth="1"/>
    <col min="5640" max="5640" width="29.28515625" style="96" customWidth="1"/>
    <col min="5641" max="5641" width="11.42578125" style="96"/>
    <col min="5642" max="5642" width="1" style="96" customWidth="1"/>
    <col min="5643" max="5643" width="11.42578125" style="96"/>
    <col min="5644" max="5644" width="38.7109375" style="96" customWidth="1"/>
    <col min="5645" max="5645" width="1" style="96" customWidth="1"/>
    <col min="5646" max="5888" width="11.42578125" style="96"/>
    <col min="5889" max="5889" width="12.28515625" style="96" customWidth="1"/>
    <col min="5890" max="5890" width="31.5703125" style="96" customWidth="1"/>
    <col min="5891" max="5891" width="48.42578125" style="96" customWidth="1"/>
    <col min="5892" max="5892" width="38.7109375" style="96" customWidth="1"/>
    <col min="5893" max="5893" width="36.7109375" style="96" customWidth="1"/>
    <col min="5894" max="5894" width="30.7109375" style="96" customWidth="1"/>
    <col min="5895" max="5895" width="27.42578125" style="96" customWidth="1"/>
    <col min="5896" max="5896" width="29.28515625" style="96" customWidth="1"/>
    <col min="5897" max="5897" width="11.42578125" style="96"/>
    <col min="5898" max="5898" width="1" style="96" customWidth="1"/>
    <col min="5899" max="5899" width="11.42578125" style="96"/>
    <col min="5900" max="5900" width="38.7109375" style="96" customWidth="1"/>
    <col min="5901" max="5901" width="1" style="96" customWidth="1"/>
    <col min="5902" max="6144" width="11.42578125" style="96"/>
    <col min="6145" max="6145" width="12.28515625" style="96" customWidth="1"/>
    <col min="6146" max="6146" width="31.5703125" style="96" customWidth="1"/>
    <col min="6147" max="6147" width="48.42578125" style="96" customWidth="1"/>
    <col min="6148" max="6148" width="38.7109375" style="96" customWidth="1"/>
    <col min="6149" max="6149" width="36.7109375" style="96" customWidth="1"/>
    <col min="6150" max="6150" width="30.7109375" style="96" customWidth="1"/>
    <col min="6151" max="6151" width="27.42578125" style="96" customWidth="1"/>
    <col min="6152" max="6152" width="29.28515625" style="96" customWidth="1"/>
    <col min="6153" max="6153" width="11.42578125" style="96"/>
    <col min="6154" max="6154" width="1" style="96" customWidth="1"/>
    <col min="6155" max="6155" width="11.42578125" style="96"/>
    <col min="6156" max="6156" width="38.7109375" style="96" customWidth="1"/>
    <col min="6157" max="6157" width="1" style="96" customWidth="1"/>
    <col min="6158" max="6400" width="11.42578125" style="96"/>
    <col min="6401" max="6401" width="12.28515625" style="96" customWidth="1"/>
    <col min="6402" max="6402" width="31.5703125" style="96" customWidth="1"/>
    <col min="6403" max="6403" width="48.42578125" style="96" customWidth="1"/>
    <col min="6404" max="6404" width="38.7109375" style="96" customWidth="1"/>
    <col min="6405" max="6405" width="36.7109375" style="96" customWidth="1"/>
    <col min="6406" max="6406" width="30.7109375" style="96" customWidth="1"/>
    <col min="6407" max="6407" width="27.42578125" style="96" customWidth="1"/>
    <col min="6408" max="6408" width="29.28515625" style="96" customWidth="1"/>
    <col min="6409" max="6409" width="11.42578125" style="96"/>
    <col min="6410" max="6410" width="1" style="96" customWidth="1"/>
    <col min="6411" max="6411" width="11.42578125" style="96"/>
    <col min="6412" max="6412" width="38.7109375" style="96" customWidth="1"/>
    <col min="6413" max="6413" width="1" style="96" customWidth="1"/>
    <col min="6414" max="6656" width="11.42578125" style="96"/>
    <col min="6657" max="6657" width="12.28515625" style="96" customWidth="1"/>
    <col min="6658" max="6658" width="31.5703125" style="96" customWidth="1"/>
    <col min="6659" max="6659" width="48.42578125" style="96" customWidth="1"/>
    <col min="6660" max="6660" width="38.7109375" style="96" customWidth="1"/>
    <col min="6661" max="6661" width="36.7109375" style="96" customWidth="1"/>
    <col min="6662" max="6662" width="30.7109375" style="96" customWidth="1"/>
    <col min="6663" max="6663" width="27.42578125" style="96" customWidth="1"/>
    <col min="6664" max="6664" width="29.28515625" style="96" customWidth="1"/>
    <col min="6665" max="6665" width="11.42578125" style="96"/>
    <col min="6666" max="6666" width="1" style="96" customWidth="1"/>
    <col min="6667" max="6667" width="11.42578125" style="96"/>
    <col min="6668" max="6668" width="38.7109375" style="96" customWidth="1"/>
    <col min="6669" max="6669" width="1" style="96" customWidth="1"/>
    <col min="6670" max="6912" width="11.42578125" style="96"/>
    <col min="6913" max="6913" width="12.28515625" style="96" customWidth="1"/>
    <col min="6914" max="6914" width="31.5703125" style="96" customWidth="1"/>
    <col min="6915" max="6915" width="48.42578125" style="96" customWidth="1"/>
    <col min="6916" max="6916" width="38.7109375" style="96" customWidth="1"/>
    <col min="6917" max="6917" width="36.7109375" style="96" customWidth="1"/>
    <col min="6918" max="6918" width="30.7109375" style="96" customWidth="1"/>
    <col min="6919" max="6919" width="27.42578125" style="96" customWidth="1"/>
    <col min="6920" max="6920" width="29.28515625" style="96" customWidth="1"/>
    <col min="6921" max="6921" width="11.42578125" style="96"/>
    <col min="6922" max="6922" width="1" style="96" customWidth="1"/>
    <col min="6923" max="6923" width="11.42578125" style="96"/>
    <col min="6924" max="6924" width="38.7109375" style="96" customWidth="1"/>
    <col min="6925" max="6925" width="1" style="96" customWidth="1"/>
    <col min="6926" max="7168" width="11.42578125" style="96"/>
    <col min="7169" max="7169" width="12.28515625" style="96" customWidth="1"/>
    <col min="7170" max="7170" width="31.5703125" style="96" customWidth="1"/>
    <col min="7171" max="7171" width="48.42578125" style="96" customWidth="1"/>
    <col min="7172" max="7172" width="38.7109375" style="96" customWidth="1"/>
    <col min="7173" max="7173" width="36.7109375" style="96" customWidth="1"/>
    <col min="7174" max="7174" width="30.7109375" style="96" customWidth="1"/>
    <col min="7175" max="7175" width="27.42578125" style="96" customWidth="1"/>
    <col min="7176" max="7176" width="29.28515625" style="96" customWidth="1"/>
    <col min="7177" max="7177" width="11.42578125" style="96"/>
    <col min="7178" max="7178" width="1" style="96" customWidth="1"/>
    <col min="7179" max="7179" width="11.42578125" style="96"/>
    <col min="7180" max="7180" width="38.7109375" style="96" customWidth="1"/>
    <col min="7181" max="7181" width="1" style="96" customWidth="1"/>
    <col min="7182" max="7424" width="11.42578125" style="96"/>
    <col min="7425" max="7425" width="12.28515625" style="96" customWidth="1"/>
    <col min="7426" max="7426" width="31.5703125" style="96" customWidth="1"/>
    <col min="7427" max="7427" width="48.42578125" style="96" customWidth="1"/>
    <col min="7428" max="7428" width="38.7109375" style="96" customWidth="1"/>
    <col min="7429" max="7429" width="36.7109375" style="96" customWidth="1"/>
    <col min="7430" max="7430" width="30.7109375" style="96" customWidth="1"/>
    <col min="7431" max="7431" width="27.42578125" style="96" customWidth="1"/>
    <col min="7432" max="7432" width="29.28515625" style="96" customWidth="1"/>
    <col min="7433" max="7433" width="11.42578125" style="96"/>
    <col min="7434" max="7434" width="1" style="96" customWidth="1"/>
    <col min="7435" max="7435" width="11.42578125" style="96"/>
    <col min="7436" max="7436" width="38.7109375" style="96" customWidth="1"/>
    <col min="7437" max="7437" width="1" style="96" customWidth="1"/>
    <col min="7438" max="7680" width="11.42578125" style="96"/>
    <col min="7681" max="7681" width="12.28515625" style="96" customWidth="1"/>
    <col min="7682" max="7682" width="31.5703125" style="96" customWidth="1"/>
    <col min="7683" max="7683" width="48.42578125" style="96" customWidth="1"/>
    <col min="7684" max="7684" width="38.7109375" style="96" customWidth="1"/>
    <col min="7685" max="7685" width="36.7109375" style="96" customWidth="1"/>
    <col min="7686" max="7686" width="30.7109375" style="96" customWidth="1"/>
    <col min="7687" max="7687" width="27.42578125" style="96" customWidth="1"/>
    <col min="7688" max="7688" width="29.28515625" style="96" customWidth="1"/>
    <col min="7689" max="7689" width="11.42578125" style="96"/>
    <col min="7690" max="7690" width="1" style="96" customWidth="1"/>
    <col min="7691" max="7691" width="11.42578125" style="96"/>
    <col min="7692" max="7692" width="38.7109375" style="96" customWidth="1"/>
    <col min="7693" max="7693" width="1" style="96" customWidth="1"/>
    <col min="7694" max="7936" width="11.42578125" style="96"/>
    <col min="7937" max="7937" width="12.28515625" style="96" customWidth="1"/>
    <col min="7938" max="7938" width="31.5703125" style="96" customWidth="1"/>
    <col min="7939" max="7939" width="48.42578125" style="96" customWidth="1"/>
    <col min="7940" max="7940" width="38.7109375" style="96" customWidth="1"/>
    <col min="7941" max="7941" width="36.7109375" style="96" customWidth="1"/>
    <col min="7942" max="7942" width="30.7109375" style="96" customWidth="1"/>
    <col min="7943" max="7943" width="27.42578125" style="96" customWidth="1"/>
    <col min="7944" max="7944" width="29.28515625" style="96" customWidth="1"/>
    <col min="7945" max="7945" width="11.42578125" style="96"/>
    <col min="7946" max="7946" width="1" style="96" customWidth="1"/>
    <col min="7947" max="7947" width="11.42578125" style="96"/>
    <col min="7948" max="7948" width="38.7109375" style="96" customWidth="1"/>
    <col min="7949" max="7949" width="1" style="96" customWidth="1"/>
    <col min="7950" max="8192" width="11.42578125" style="96"/>
    <col min="8193" max="8193" width="12.28515625" style="96" customWidth="1"/>
    <col min="8194" max="8194" width="31.5703125" style="96" customWidth="1"/>
    <col min="8195" max="8195" width="48.42578125" style="96" customWidth="1"/>
    <col min="8196" max="8196" width="38.7109375" style="96" customWidth="1"/>
    <col min="8197" max="8197" width="36.7109375" style="96" customWidth="1"/>
    <col min="8198" max="8198" width="30.7109375" style="96" customWidth="1"/>
    <col min="8199" max="8199" width="27.42578125" style="96" customWidth="1"/>
    <col min="8200" max="8200" width="29.28515625" style="96" customWidth="1"/>
    <col min="8201" max="8201" width="11.42578125" style="96"/>
    <col min="8202" max="8202" width="1" style="96" customWidth="1"/>
    <col min="8203" max="8203" width="11.42578125" style="96"/>
    <col min="8204" max="8204" width="38.7109375" style="96" customWidth="1"/>
    <col min="8205" max="8205" width="1" style="96" customWidth="1"/>
    <col min="8206" max="8448" width="11.42578125" style="96"/>
    <col min="8449" max="8449" width="12.28515625" style="96" customWidth="1"/>
    <col min="8450" max="8450" width="31.5703125" style="96" customWidth="1"/>
    <col min="8451" max="8451" width="48.42578125" style="96" customWidth="1"/>
    <col min="8452" max="8452" width="38.7109375" style="96" customWidth="1"/>
    <col min="8453" max="8453" width="36.7109375" style="96" customWidth="1"/>
    <col min="8454" max="8454" width="30.7109375" style="96" customWidth="1"/>
    <col min="8455" max="8455" width="27.42578125" style="96" customWidth="1"/>
    <col min="8456" max="8456" width="29.28515625" style="96" customWidth="1"/>
    <col min="8457" max="8457" width="11.42578125" style="96"/>
    <col min="8458" max="8458" width="1" style="96" customWidth="1"/>
    <col min="8459" max="8459" width="11.42578125" style="96"/>
    <col min="8460" max="8460" width="38.7109375" style="96" customWidth="1"/>
    <col min="8461" max="8461" width="1" style="96" customWidth="1"/>
    <col min="8462" max="8704" width="11.42578125" style="96"/>
    <col min="8705" max="8705" width="12.28515625" style="96" customWidth="1"/>
    <col min="8706" max="8706" width="31.5703125" style="96" customWidth="1"/>
    <col min="8707" max="8707" width="48.42578125" style="96" customWidth="1"/>
    <col min="8708" max="8708" width="38.7109375" style="96" customWidth="1"/>
    <col min="8709" max="8709" width="36.7109375" style="96" customWidth="1"/>
    <col min="8710" max="8710" width="30.7109375" style="96" customWidth="1"/>
    <col min="8711" max="8711" width="27.42578125" style="96" customWidth="1"/>
    <col min="8712" max="8712" width="29.28515625" style="96" customWidth="1"/>
    <col min="8713" max="8713" width="11.42578125" style="96"/>
    <col min="8714" max="8714" width="1" style="96" customWidth="1"/>
    <col min="8715" max="8715" width="11.42578125" style="96"/>
    <col min="8716" max="8716" width="38.7109375" style="96" customWidth="1"/>
    <col min="8717" max="8717" width="1" style="96" customWidth="1"/>
    <col min="8718" max="8960" width="11.42578125" style="96"/>
    <col min="8961" max="8961" width="12.28515625" style="96" customWidth="1"/>
    <col min="8962" max="8962" width="31.5703125" style="96" customWidth="1"/>
    <col min="8963" max="8963" width="48.42578125" style="96" customWidth="1"/>
    <col min="8964" max="8964" width="38.7109375" style="96" customWidth="1"/>
    <col min="8965" max="8965" width="36.7109375" style="96" customWidth="1"/>
    <col min="8966" max="8966" width="30.7109375" style="96" customWidth="1"/>
    <col min="8967" max="8967" width="27.42578125" style="96" customWidth="1"/>
    <col min="8968" max="8968" width="29.28515625" style="96" customWidth="1"/>
    <col min="8969" max="8969" width="11.42578125" style="96"/>
    <col min="8970" max="8970" width="1" style="96" customWidth="1"/>
    <col min="8971" max="8971" width="11.42578125" style="96"/>
    <col min="8972" max="8972" width="38.7109375" style="96" customWidth="1"/>
    <col min="8973" max="8973" width="1" style="96" customWidth="1"/>
    <col min="8974" max="9216" width="11.42578125" style="96"/>
    <col min="9217" max="9217" width="12.28515625" style="96" customWidth="1"/>
    <col min="9218" max="9218" width="31.5703125" style="96" customWidth="1"/>
    <col min="9219" max="9219" width="48.42578125" style="96" customWidth="1"/>
    <col min="9220" max="9220" width="38.7109375" style="96" customWidth="1"/>
    <col min="9221" max="9221" width="36.7109375" style="96" customWidth="1"/>
    <col min="9222" max="9222" width="30.7109375" style="96" customWidth="1"/>
    <col min="9223" max="9223" width="27.42578125" style="96" customWidth="1"/>
    <col min="9224" max="9224" width="29.28515625" style="96" customWidth="1"/>
    <col min="9225" max="9225" width="11.42578125" style="96"/>
    <col min="9226" max="9226" width="1" style="96" customWidth="1"/>
    <col min="9227" max="9227" width="11.42578125" style="96"/>
    <col min="9228" max="9228" width="38.7109375" style="96" customWidth="1"/>
    <col min="9229" max="9229" width="1" style="96" customWidth="1"/>
    <col min="9230" max="9472" width="11.42578125" style="96"/>
    <col min="9473" max="9473" width="12.28515625" style="96" customWidth="1"/>
    <col min="9474" max="9474" width="31.5703125" style="96" customWidth="1"/>
    <col min="9475" max="9475" width="48.42578125" style="96" customWidth="1"/>
    <col min="9476" max="9476" width="38.7109375" style="96" customWidth="1"/>
    <col min="9477" max="9477" width="36.7109375" style="96" customWidth="1"/>
    <col min="9478" max="9478" width="30.7109375" style="96" customWidth="1"/>
    <col min="9479" max="9479" width="27.42578125" style="96" customWidth="1"/>
    <col min="9480" max="9480" width="29.28515625" style="96" customWidth="1"/>
    <col min="9481" max="9481" width="11.42578125" style="96"/>
    <col min="9482" max="9482" width="1" style="96" customWidth="1"/>
    <col min="9483" max="9483" width="11.42578125" style="96"/>
    <col min="9484" max="9484" width="38.7109375" style="96" customWidth="1"/>
    <col min="9485" max="9485" width="1" style="96" customWidth="1"/>
    <col min="9486" max="9728" width="11.42578125" style="96"/>
    <col min="9729" max="9729" width="12.28515625" style="96" customWidth="1"/>
    <col min="9730" max="9730" width="31.5703125" style="96" customWidth="1"/>
    <col min="9731" max="9731" width="48.42578125" style="96" customWidth="1"/>
    <col min="9732" max="9732" width="38.7109375" style="96" customWidth="1"/>
    <col min="9733" max="9733" width="36.7109375" style="96" customWidth="1"/>
    <col min="9734" max="9734" width="30.7109375" style="96" customWidth="1"/>
    <col min="9735" max="9735" width="27.42578125" style="96" customWidth="1"/>
    <col min="9736" max="9736" width="29.28515625" style="96" customWidth="1"/>
    <col min="9737" max="9737" width="11.42578125" style="96"/>
    <col min="9738" max="9738" width="1" style="96" customWidth="1"/>
    <col min="9739" max="9739" width="11.42578125" style="96"/>
    <col min="9740" max="9740" width="38.7109375" style="96" customWidth="1"/>
    <col min="9741" max="9741" width="1" style="96" customWidth="1"/>
    <col min="9742" max="9984" width="11.42578125" style="96"/>
    <col min="9985" max="9985" width="12.28515625" style="96" customWidth="1"/>
    <col min="9986" max="9986" width="31.5703125" style="96" customWidth="1"/>
    <col min="9987" max="9987" width="48.42578125" style="96" customWidth="1"/>
    <col min="9988" max="9988" width="38.7109375" style="96" customWidth="1"/>
    <col min="9989" max="9989" width="36.7109375" style="96" customWidth="1"/>
    <col min="9990" max="9990" width="30.7109375" style="96" customWidth="1"/>
    <col min="9991" max="9991" width="27.42578125" style="96" customWidth="1"/>
    <col min="9992" max="9992" width="29.28515625" style="96" customWidth="1"/>
    <col min="9993" max="9993" width="11.42578125" style="96"/>
    <col min="9994" max="9994" width="1" style="96" customWidth="1"/>
    <col min="9995" max="9995" width="11.42578125" style="96"/>
    <col min="9996" max="9996" width="38.7109375" style="96" customWidth="1"/>
    <col min="9997" max="9997" width="1" style="96" customWidth="1"/>
    <col min="9998" max="10240" width="11.42578125" style="96"/>
    <col min="10241" max="10241" width="12.28515625" style="96" customWidth="1"/>
    <col min="10242" max="10242" width="31.5703125" style="96" customWidth="1"/>
    <col min="10243" max="10243" width="48.42578125" style="96" customWidth="1"/>
    <col min="10244" max="10244" width="38.7109375" style="96" customWidth="1"/>
    <col min="10245" max="10245" width="36.7109375" style="96" customWidth="1"/>
    <col min="10246" max="10246" width="30.7109375" style="96" customWidth="1"/>
    <col min="10247" max="10247" width="27.42578125" style="96" customWidth="1"/>
    <col min="10248" max="10248" width="29.28515625" style="96" customWidth="1"/>
    <col min="10249" max="10249" width="11.42578125" style="96"/>
    <col min="10250" max="10250" width="1" style="96" customWidth="1"/>
    <col min="10251" max="10251" width="11.42578125" style="96"/>
    <col min="10252" max="10252" width="38.7109375" style="96" customWidth="1"/>
    <col min="10253" max="10253" width="1" style="96" customWidth="1"/>
    <col min="10254" max="10496" width="11.42578125" style="96"/>
    <col min="10497" max="10497" width="12.28515625" style="96" customWidth="1"/>
    <col min="10498" max="10498" width="31.5703125" style="96" customWidth="1"/>
    <col min="10499" max="10499" width="48.42578125" style="96" customWidth="1"/>
    <col min="10500" max="10500" width="38.7109375" style="96" customWidth="1"/>
    <col min="10501" max="10501" width="36.7109375" style="96" customWidth="1"/>
    <col min="10502" max="10502" width="30.7109375" style="96" customWidth="1"/>
    <col min="10503" max="10503" width="27.42578125" style="96" customWidth="1"/>
    <col min="10504" max="10504" width="29.28515625" style="96" customWidth="1"/>
    <col min="10505" max="10505" width="11.42578125" style="96"/>
    <col min="10506" max="10506" width="1" style="96" customWidth="1"/>
    <col min="10507" max="10507" width="11.42578125" style="96"/>
    <col min="10508" max="10508" width="38.7109375" style="96" customWidth="1"/>
    <col min="10509" max="10509" width="1" style="96" customWidth="1"/>
    <col min="10510" max="10752" width="11.42578125" style="96"/>
    <col min="10753" max="10753" width="12.28515625" style="96" customWidth="1"/>
    <col min="10754" max="10754" width="31.5703125" style="96" customWidth="1"/>
    <col min="10755" max="10755" width="48.42578125" style="96" customWidth="1"/>
    <col min="10756" max="10756" width="38.7109375" style="96" customWidth="1"/>
    <col min="10757" max="10757" width="36.7109375" style="96" customWidth="1"/>
    <col min="10758" max="10758" width="30.7109375" style="96" customWidth="1"/>
    <col min="10759" max="10759" width="27.42578125" style="96" customWidth="1"/>
    <col min="10760" max="10760" width="29.28515625" style="96" customWidth="1"/>
    <col min="10761" max="10761" width="11.42578125" style="96"/>
    <col min="10762" max="10762" width="1" style="96" customWidth="1"/>
    <col min="10763" max="10763" width="11.42578125" style="96"/>
    <col min="10764" max="10764" width="38.7109375" style="96" customWidth="1"/>
    <col min="10765" max="10765" width="1" style="96" customWidth="1"/>
    <col min="10766" max="11008" width="11.42578125" style="96"/>
    <col min="11009" max="11009" width="12.28515625" style="96" customWidth="1"/>
    <col min="11010" max="11010" width="31.5703125" style="96" customWidth="1"/>
    <col min="11011" max="11011" width="48.42578125" style="96" customWidth="1"/>
    <col min="11012" max="11012" width="38.7109375" style="96" customWidth="1"/>
    <col min="11013" max="11013" width="36.7109375" style="96" customWidth="1"/>
    <col min="11014" max="11014" width="30.7109375" style="96" customWidth="1"/>
    <col min="11015" max="11015" width="27.42578125" style="96" customWidth="1"/>
    <col min="11016" max="11016" width="29.28515625" style="96" customWidth="1"/>
    <col min="11017" max="11017" width="11.42578125" style="96"/>
    <col min="11018" max="11018" width="1" style="96" customWidth="1"/>
    <col min="11019" max="11019" width="11.42578125" style="96"/>
    <col min="11020" max="11020" width="38.7109375" style="96" customWidth="1"/>
    <col min="11021" max="11021" width="1" style="96" customWidth="1"/>
    <col min="11022" max="11264" width="11.42578125" style="96"/>
    <col min="11265" max="11265" width="12.28515625" style="96" customWidth="1"/>
    <col min="11266" max="11266" width="31.5703125" style="96" customWidth="1"/>
    <col min="11267" max="11267" width="48.42578125" style="96" customWidth="1"/>
    <col min="11268" max="11268" width="38.7109375" style="96" customWidth="1"/>
    <col min="11269" max="11269" width="36.7109375" style="96" customWidth="1"/>
    <col min="11270" max="11270" width="30.7109375" style="96" customWidth="1"/>
    <col min="11271" max="11271" width="27.42578125" style="96" customWidth="1"/>
    <col min="11272" max="11272" width="29.28515625" style="96" customWidth="1"/>
    <col min="11273" max="11273" width="11.42578125" style="96"/>
    <col min="11274" max="11274" width="1" style="96" customWidth="1"/>
    <col min="11275" max="11275" width="11.42578125" style="96"/>
    <col min="11276" max="11276" width="38.7109375" style="96" customWidth="1"/>
    <col min="11277" max="11277" width="1" style="96" customWidth="1"/>
    <col min="11278" max="11520" width="11.42578125" style="96"/>
    <col min="11521" max="11521" width="12.28515625" style="96" customWidth="1"/>
    <col min="11522" max="11522" width="31.5703125" style="96" customWidth="1"/>
    <col min="11523" max="11523" width="48.42578125" style="96" customWidth="1"/>
    <col min="11524" max="11524" width="38.7109375" style="96" customWidth="1"/>
    <col min="11525" max="11525" width="36.7109375" style="96" customWidth="1"/>
    <col min="11526" max="11526" width="30.7109375" style="96" customWidth="1"/>
    <col min="11527" max="11527" width="27.42578125" style="96" customWidth="1"/>
    <col min="11528" max="11528" width="29.28515625" style="96" customWidth="1"/>
    <col min="11529" max="11529" width="11.42578125" style="96"/>
    <col min="11530" max="11530" width="1" style="96" customWidth="1"/>
    <col min="11531" max="11531" width="11.42578125" style="96"/>
    <col min="11532" max="11532" width="38.7109375" style="96" customWidth="1"/>
    <col min="11533" max="11533" width="1" style="96" customWidth="1"/>
    <col min="11534" max="11776" width="11.42578125" style="96"/>
    <col min="11777" max="11777" width="12.28515625" style="96" customWidth="1"/>
    <col min="11778" max="11778" width="31.5703125" style="96" customWidth="1"/>
    <col min="11779" max="11779" width="48.42578125" style="96" customWidth="1"/>
    <col min="11780" max="11780" width="38.7109375" style="96" customWidth="1"/>
    <col min="11781" max="11781" width="36.7109375" style="96" customWidth="1"/>
    <col min="11782" max="11782" width="30.7109375" style="96" customWidth="1"/>
    <col min="11783" max="11783" width="27.42578125" style="96" customWidth="1"/>
    <col min="11784" max="11784" width="29.28515625" style="96" customWidth="1"/>
    <col min="11785" max="11785" width="11.42578125" style="96"/>
    <col min="11786" max="11786" width="1" style="96" customWidth="1"/>
    <col min="11787" max="11787" width="11.42578125" style="96"/>
    <col min="11788" max="11788" width="38.7109375" style="96" customWidth="1"/>
    <col min="11789" max="11789" width="1" style="96" customWidth="1"/>
    <col min="11790" max="12032" width="11.42578125" style="96"/>
    <col min="12033" max="12033" width="12.28515625" style="96" customWidth="1"/>
    <col min="12034" max="12034" width="31.5703125" style="96" customWidth="1"/>
    <col min="12035" max="12035" width="48.42578125" style="96" customWidth="1"/>
    <col min="12036" max="12036" width="38.7109375" style="96" customWidth="1"/>
    <col min="12037" max="12037" width="36.7109375" style="96" customWidth="1"/>
    <col min="12038" max="12038" width="30.7109375" style="96" customWidth="1"/>
    <col min="12039" max="12039" width="27.42578125" style="96" customWidth="1"/>
    <col min="12040" max="12040" width="29.28515625" style="96" customWidth="1"/>
    <col min="12041" max="12041" width="11.42578125" style="96"/>
    <col min="12042" max="12042" width="1" style="96" customWidth="1"/>
    <col min="12043" max="12043" width="11.42578125" style="96"/>
    <col min="12044" max="12044" width="38.7109375" style="96" customWidth="1"/>
    <col min="12045" max="12045" width="1" style="96" customWidth="1"/>
    <col min="12046" max="12288" width="11.42578125" style="96"/>
    <col min="12289" max="12289" width="12.28515625" style="96" customWidth="1"/>
    <col min="12290" max="12290" width="31.5703125" style="96" customWidth="1"/>
    <col min="12291" max="12291" width="48.42578125" style="96" customWidth="1"/>
    <col min="12292" max="12292" width="38.7109375" style="96" customWidth="1"/>
    <col min="12293" max="12293" width="36.7109375" style="96" customWidth="1"/>
    <col min="12294" max="12294" width="30.7109375" style="96" customWidth="1"/>
    <col min="12295" max="12295" width="27.42578125" style="96" customWidth="1"/>
    <col min="12296" max="12296" width="29.28515625" style="96" customWidth="1"/>
    <col min="12297" max="12297" width="11.42578125" style="96"/>
    <col min="12298" max="12298" width="1" style="96" customWidth="1"/>
    <col min="12299" max="12299" width="11.42578125" style="96"/>
    <col min="12300" max="12300" width="38.7109375" style="96" customWidth="1"/>
    <col min="12301" max="12301" width="1" style="96" customWidth="1"/>
    <col min="12302" max="12544" width="11.42578125" style="96"/>
    <col min="12545" max="12545" width="12.28515625" style="96" customWidth="1"/>
    <col min="12546" max="12546" width="31.5703125" style="96" customWidth="1"/>
    <col min="12547" max="12547" width="48.42578125" style="96" customWidth="1"/>
    <col min="12548" max="12548" width="38.7109375" style="96" customWidth="1"/>
    <col min="12549" max="12549" width="36.7109375" style="96" customWidth="1"/>
    <col min="12550" max="12550" width="30.7109375" style="96" customWidth="1"/>
    <col min="12551" max="12551" width="27.42578125" style="96" customWidth="1"/>
    <col min="12552" max="12552" width="29.28515625" style="96" customWidth="1"/>
    <col min="12553" max="12553" width="11.42578125" style="96"/>
    <col min="12554" max="12554" width="1" style="96" customWidth="1"/>
    <col min="12555" max="12555" width="11.42578125" style="96"/>
    <col min="12556" max="12556" width="38.7109375" style="96" customWidth="1"/>
    <col min="12557" max="12557" width="1" style="96" customWidth="1"/>
    <col min="12558" max="12800" width="11.42578125" style="96"/>
    <col min="12801" max="12801" width="12.28515625" style="96" customWidth="1"/>
    <col min="12802" max="12802" width="31.5703125" style="96" customWidth="1"/>
    <col min="12803" max="12803" width="48.42578125" style="96" customWidth="1"/>
    <col min="12804" max="12804" width="38.7109375" style="96" customWidth="1"/>
    <col min="12805" max="12805" width="36.7109375" style="96" customWidth="1"/>
    <col min="12806" max="12806" width="30.7109375" style="96" customWidth="1"/>
    <col min="12807" max="12807" width="27.42578125" style="96" customWidth="1"/>
    <col min="12808" max="12808" width="29.28515625" style="96" customWidth="1"/>
    <col min="12809" max="12809" width="11.42578125" style="96"/>
    <col min="12810" max="12810" width="1" style="96" customWidth="1"/>
    <col min="12811" max="12811" width="11.42578125" style="96"/>
    <col min="12812" max="12812" width="38.7109375" style="96" customWidth="1"/>
    <col min="12813" max="12813" width="1" style="96" customWidth="1"/>
    <col min="12814" max="13056" width="11.42578125" style="96"/>
    <col min="13057" max="13057" width="12.28515625" style="96" customWidth="1"/>
    <col min="13058" max="13058" width="31.5703125" style="96" customWidth="1"/>
    <col min="13059" max="13059" width="48.42578125" style="96" customWidth="1"/>
    <col min="13060" max="13060" width="38.7109375" style="96" customWidth="1"/>
    <col min="13061" max="13061" width="36.7109375" style="96" customWidth="1"/>
    <col min="13062" max="13062" width="30.7109375" style="96" customWidth="1"/>
    <col min="13063" max="13063" width="27.42578125" style="96" customWidth="1"/>
    <col min="13064" max="13064" width="29.28515625" style="96" customWidth="1"/>
    <col min="13065" max="13065" width="11.42578125" style="96"/>
    <col min="13066" max="13066" width="1" style="96" customWidth="1"/>
    <col min="13067" max="13067" width="11.42578125" style="96"/>
    <col min="13068" max="13068" width="38.7109375" style="96" customWidth="1"/>
    <col min="13069" max="13069" width="1" style="96" customWidth="1"/>
    <col min="13070" max="13312" width="11.42578125" style="96"/>
    <col min="13313" max="13313" width="12.28515625" style="96" customWidth="1"/>
    <col min="13314" max="13314" width="31.5703125" style="96" customWidth="1"/>
    <col min="13315" max="13315" width="48.42578125" style="96" customWidth="1"/>
    <col min="13316" max="13316" width="38.7109375" style="96" customWidth="1"/>
    <col min="13317" max="13317" width="36.7109375" style="96" customWidth="1"/>
    <col min="13318" max="13318" width="30.7109375" style="96" customWidth="1"/>
    <col min="13319" max="13319" width="27.42578125" style="96" customWidth="1"/>
    <col min="13320" max="13320" width="29.28515625" style="96" customWidth="1"/>
    <col min="13321" max="13321" width="11.42578125" style="96"/>
    <col min="13322" max="13322" width="1" style="96" customWidth="1"/>
    <col min="13323" max="13323" width="11.42578125" style="96"/>
    <col min="13324" max="13324" width="38.7109375" style="96" customWidth="1"/>
    <col min="13325" max="13325" width="1" style="96" customWidth="1"/>
    <col min="13326" max="13568" width="11.42578125" style="96"/>
    <col min="13569" max="13569" width="12.28515625" style="96" customWidth="1"/>
    <col min="13570" max="13570" width="31.5703125" style="96" customWidth="1"/>
    <col min="13571" max="13571" width="48.42578125" style="96" customWidth="1"/>
    <col min="13572" max="13572" width="38.7109375" style="96" customWidth="1"/>
    <col min="13573" max="13573" width="36.7109375" style="96" customWidth="1"/>
    <col min="13574" max="13574" width="30.7109375" style="96" customWidth="1"/>
    <col min="13575" max="13575" width="27.42578125" style="96" customWidth="1"/>
    <col min="13576" max="13576" width="29.28515625" style="96" customWidth="1"/>
    <col min="13577" max="13577" width="11.42578125" style="96"/>
    <col min="13578" max="13578" width="1" style="96" customWidth="1"/>
    <col min="13579" max="13579" width="11.42578125" style="96"/>
    <col min="13580" max="13580" width="38.7109375" style="96" customWidth="1"/>
    <col min="13581" max="13581" width="1" style="96" customWidth="1"/>
    <col min="13582" max="13824" width="11.42578125" style="96"/>
    <col min="13825" max="13825" width="12.28515625" style="96" customWidth="1"/>
    <col min="13826" max="13826" width="31.5703125" style="96" customWidth="1"/>
    <col min="13827" max="13827" width="48.42578125" style="96" customWidth="1"/>
    <col min="13828" max="13828" width="38.7109375" style="96" customWidth="1"/>
    <col min="13829" max="13829" width="36.7109375" style="96" customWidth="1"/>
    <col min="13830" max="13830" width="30.7109375" style="96" customWidth="1"/>
    <col min="13831" max="13831" width="27.42578125" style="96" customWidth="1"/>
    <col min="13832" max="13832" width="29.28515625" style="96" customWidth="1"/>
    <col min="13833" max="13833" width="11.42578125" style="96"/>
    <col min="13834" max="13834" width="1" style="96" customWidth="1"/>
    <col min="13835" max="13835" width="11.42578125" style="96"/>
    <col min="13836" max="13836" width="38.7109375" style="96" customWidth="1"/>
    <col min="13837" max="13837" width="1" style="96" customWidth="1"/>
    <col min="13838" max="14080" width="11.42578125" style="96"/>
    <col min="14081" max="14081" width="12.28515625" style="96" customWidth="1"/>
    <col min="14082" max="14082" width="31.5703125" style="96" customWidth="1"/>
    <col min="14083" max="14083" width="48.42578125" style="96" customWidth="1"/>
    <col min="14084" max="14084" width="38.7109375" style="96" customWidth="1"/>
    <col min="14085" max="14085" width="36.7109375" style="96" customWidth="1"/>
    <col min="14086" max="14086" width="30.7109375" style="96" customWidth="1"/>
    <col min="14087" max="14087" width="27.42578125" style="96" customWidth="1"/>
    <col min="14088" max="14088" width="29.28515625" style="96" customWidth="1"/>
    <col min="14089" max="14089" width="11.42578125" style="96"/>
    <col min="14090" max="14090" width="1" style="96" customWidth="1"/>
    <col min="14091" max="14091" width="11.42578125" style="96"/>
    <col min="14092" max="14092" width="38.7109375" style="96" customWidth="1"/>
    <col min="14093" max="14093" width="1" style="96" customWidth="1"/>
    <col min="14094" max="14336" width="11.42578125" style="96"/>
    <col min="14337" max="14337" width="12.28515625" style="96" customWidth="1"/>
    <col min="14338" max="14338" width="31.5703125" style="96" customWidth="1"/>
    <col min="14339" max="14339" width="48.42578125" style="96" customWidth="1"/>
    <col min="14340" max="14340" width="38.7109375" style="96" customWidth="1"/>
    <col min="14341" max="14341" width="36.7109375" style="96" customWidth="1"/>
    <col min="14342" max="14342" width="30.7109375" style="96" customWidth="1"/>
    <col min="14343" max="14343" width="27.42578125" style="96" customWidth="1"/>
    <col min="14344" max="14344" width="29.28515625" style="96" customWidth="1"/>
    <col min="14345" max="14345" width="11.42578125" style="96"/>
    <col min="14346" max="14346" width="1" style="96" customWidth="1"/>
    <col min="14347" max="14347" width="11.42578125" style="96"/>
    <col min="14348" max="14348" width="38.7109375" style="96" customWidth="1"/>
    <col min="14349" max="14349" width="1" style="96" customWidth="1"/>
    <col min="14350" max="14592" width="11.42578125" style="96"/>
    <col min="14593" max="14593" width="12.28515625" style="96" customWidth="1"/>
    <col min="14594" max="14594" width="31.5703125" style="96" customWidth="1"/>
    <col min="14595" max="14595" width="48.42578125" style="96" customWidth="1"/>
    <col min="14596" max="14596" width="38.7109375" style="96" customWidth="1"/>
    <col min="14597" max="14597" width="36.7109375" style="96" customWidth="1"/>
    <col min="14598" max="14598" width="30.7109375" style="96" customWidth="1"/>
    <col min="14599" max="14599" width="27.42578125" style="96" customWidth="1"/>
    <col min="14600" max="14600" width="29.28515625" style="96" customWidth="1"/>
    <col min="14601" max="14601" width="11.42578125" style="96"/>
    <col min="14602" max="14602" width="1" style="96" customWidth="1"/>
    <col min="14603" max="14603" width="11.42578125" style="96"/>
    <col min="14604" max="14604" width="38.7109375" style="96" customWidth="1"/>
    <col min="14605" max="14605" width="1" style="96" customWidth="1"/>
    <col min="14606" max="14848" width="11.42578125" style="96"/>
    <col min="14849" max="14849" width="12.28515625" style="96" customWidth="1"/>
    <col min="14850" max="14850" width="31.5703125" style="96" customWidth="1"/>
    <col min="14851" max="14851" width="48.42578125" style="96" customWidth="1"/>
    <col min="14852" max="14852" width="38.7109375" style="96" customWidth="1"/>
    <col min="14853" max="14853" width="36.7109375" style="96" customWidth="1"/>
    <col min="14854" max="14854" width="30.7109375" style="96" customWidth="1"/>
    <col min="14855" max="14855" width="27.42578125" style="96" customWidth="1"/>
    <col min="14856" max="14856" width="29.28515625" style="96" customWidth="1"/>
    <col min="14857" max="14857" width="11.42578125" style="96"/>
    <col min="14858" max="14858" width="1" style="96" customWidth="1"/>
    <col min="14859" max="14859" width="11.42578125" style="96"/>
    <col min="14860" max="14860" width="38.7109375" style="96" customWidth="1"/>
    <col min="14861" max="14861" width="1" style="96" customWidth="1"/>
    <col min="14862" max="15104" width="11.42578125" style="96"/>
    <col min="15105" max="15105" width="12.28515625" style="96" customWidth="1"/>
    <col min="15106" max="15106" width="31.5703125" style="96" customWidth="1"/>
    <col min="15107" max="15107" width="48.42578125" style="96" customWidth="1"/>
    <col min="15108" max="15108" width="38.7109375" style="96" customWidth="1"/>
    <col min="15109" max="15109" width="36.7109375" style="96" customWidth="1"/>
    <col min="15110" max="15110" width="30.7109375" style="96" customWidth="1"/>
    <col min="15111" max="15111" width="27.42578125" style="96" customWidth="1"/>
    <col min="15112" max="15112" width="29.28515625" style="96" customWidth="1"/>
    <col min="15113" max="15113" width="11.42578125" style="96"/>
    <col min="15114" max="15114" width="1" style="96" customWidth="1"/>
    <col min="15115" max="15115" width="11.42578125" style="96"/>
    <col min="15116" max="15116" width="38.7109375" style="96" customWidth="1"/>
    <col min="15117" max="15117" width="1" style="96" customWidth="1"/>
    <col min="15118" max="15360" width="11.42578125" style="96"/>
    <col min="15361" max="15361" width="12.28515625" style="96" customWidth="1"/>
    <col min="15362" max="15362" width="31.5703125" style="96" customWidth="1"/>
    <col min="15363" max="15363" width="48.42578125" style="96" customWidth="1"/>
    <col min="15364" max="15364" width="38.7109375" style="96" customWidth="1"/>
    <col min="15365" max="15365" width="36.7109375" style="96" customWidth="1"/>
    <col min="15366" max="15366" width="30.7109375" style="96" customWidth="1"/>
    <col min="15367" max="15367" width="27.42578125" style="96" customWidth="1"/>
    <col min="15368" max="15368" width="29.28515625" style="96" customWidth="1"/>
    <col min="15369" max="15369" width="11.42578125" style="96"/>
    <col min="15370" max="15370" width="1" style="96" customWidth="1"/>
    <col min="15371" max="15371" width="11.42578125" style="96"/>
    <col min="15372" max="15372" width="38.7109375" style="96" customWidth="1"/>
    <col min="15373" max="15373" width="1" style="96" customWidth="1"/>
    <col min="15374" max="15616" width="11.42578125" style="96"/>
    <col min="15617" max="15617" width="12.28515625" style="96" customWidth="1"/>
    <col min="15618" max="15618" width="31.5703125" style="96" customWidth="1"/>
    <col min="15619" max="15619" width="48.42578125" style="96" customWidth="1"/>
    <col min="15620" max="15620" width="38.7109375" style="96" customWidth="1"/>
    <col min="15621" max="15621" width="36.7109375" style="96" customWidth="1"/>
    <col min="15622" max="15622" width="30.7109375" style="96" customWidth="1"/>
    <col min="15623" max="15623" width="27.42578125" style="96" customWidth="1"/>
    <col min="15624" max="15624" width="29.28515625" style="96" customWidth="1"/>
    <col min="15625" max="15625" width="11.42578125" style="96"/>
    <col min="15626" max="15626" width="1" style="96" customWidth="1"/>
    <col min="15627" max="15627" width="11.42578125" style="96"/>
    <col min="15628" max="15628" width="38.7109375" style="96" customWidth="1"/>
    <col min="15629" max="15629" width="1" style="96" customWidth="1"/>
    <col min="15630" max="15872" width="11.42578125" style="96"/>
    <col min="15873" max="15873" width="12.28515625" style="96" customWidth="1"/>
    <col min="15874" max="15874" width="31.5703125" style="96" customWidth="1"/>
    <col min="15875" max="15875" width="48.42578125" style="96" customWidth="1"/>
    <col min="15876" max="15876" width="38.7109375" style="96" customWidth="1"/>
    <col min="15877" max="15877" width="36.7109375" style="96" customWidth="1"/>
    <col min="15878" max="15878" width="30.7109375" style="96" customWidth="1"/>
    <col min="15879" max="15879" width="27.42578125" style="96" customWidth="1"/>
    <col min="15880" max="15880" width="29.28515625" style="96" customWidth="1"/>
    <col min="15881" max="15881" width="11.42578125" style="96"/>
    <col min="15882" max="15882" width="1" style="96" customWidth="1"/>
    <col min="15883" max="15883" width="11.42578125" style="96"/>
    <col min="15884" max="15884" width="38.7109375" style="96" customWidth="1"/>
    <col min="15885" max="15885" width="1" style="96" customWidth="1"/>
    <col min="15886" max="16128" width="11.42578125" style="96"/>
    <col min="16129" max="16129" width="12.28515625" style="96" customWidth="1"/>
    <col min="16130" max="16130" width="31.5703125" style="96" customWidth="1"/>
    <col min="16131" max="16131" width="48.42578125" style="96" customWidth="1"/>
    <col min="16132" max="16132" width="38.7109375" style="96" customWidth="1"/>
    <col min="16133" max="16133" width="36.7109375" style="96" customWidth="1"/>
    <col min="16134" max="16134" width="30.7109375" style="96" customWidth="1"/>
    <col min="16135" max="16135" width="27.42578125" style="96" customWidth="1"/>
    <col min="16136" max="16136" width="29.28515625" style="96" customWidth="1"/>
    <col min="16137" max="16137" width="11.42578125" style="96"/>
    <col min="16138" max="16138" width="1" style="96" customWidth="1"/>
    <col min="16139" max="16139" width="11.42578125" style="96"/>
    <col min="16140" max="16140" width="38.7109375" style="96" customWidth="1"/>
    <col min="16141" max="16141" width="1" style="96" customWidth="1"/>
    <col min="16142" max="16384" width="11.42578125" style="96"/>
  </cols>
  <sheetData>
    <row r="1" spans="1:13">
      <c r="A1" s="516" t="s">
        <v>121</v>
      </c>
      <c r="B1" s="516"/>
      <c r="C1" s="516"/>
      <c r="D1" s="516"/>
      <c r="E1" s="516"/>
      <c r="F1" s="516"/>
      <c r="G1" s="516"/>
      <c r="H1" s="516"/>
      <c r="I1" s="516"/>
      <c r="J1" s="516"/>
      <c r="K1" s="516"/>
    </row>
    <row r="3" spans="1:13">
      <c r="A3" s="294" t="s">
        <v>122</v>
      </c>
      <c r="C3" s="590" t="s">
        <v>123</v>
      </c>
      <c r="D3" s="590"/>
      <c r="E3" s="590"/>
      <c r="J3" s="517" t="s">
        <v>17</v>
      </c>
      <c r="K3" s="518"/>
      <c r="L3" s="518"/>
      <c r="M3" s="519"/>
    </row>
    <row r="4" spans="1:13">
      <c r="A4" s="294"/>
      <c r="C4" s="358" t="s">
        <v>124</v>
      </c>
      <c r="D4" s="358" t="s">
        <v>125</v>
      </c>
      <c r="E4" s="358" t="s">
        <v>126</v>
      </c>
      <c r="J4" s="78"/>
      <c r="K4" s="84"/>
      <c r="L4" s="84"/>
      <c r="M4" s="85"/>
    </row>
    <row r="5" spans="1:13">
      <c r="A5" s="588" t="s">
        <v>127</v>
      </c>
      <c r="B5" s="589"/>
      <c r="C5" s="359" t="s">
        <v>128</v>
      </c>
      <c r="D5" s="359" t="s">
        <v>129</v>
      </c>
      <c r="E5" s="359" t="s">
        <v>130</v>
      </c>
      <c r="J5" s="80"/>
      <c r="K5" s="8"/>
      <c r="L5" s="86" t="s">
        <v>19</v>
      </c>
      <c r="M5" s="87"/>
    </row>
    <row r="6" spans="1:13">
      <c r="A6" s="588" t="s">
        <v>131</v>
      </c>
      <c r="B6" s="589"/>
      <c r="C6" s="359" t="s">
        <v>132</v>
      </c>
      <c r="D6" s="359" t="s">
        <v>133</v>
      </c>
      <c r="E6" s="359" t="s">
        <v>134</v>
      </c>
      <c r="J6" s="80"/>
      <c r="K6" s="12"/>
      <c r="L6" s="86" t="s">
        <v>21</v>
      </c>
      <c r="M6" s="87"/>
    </row>
    <row r="7" spans="1:13">
      <c r="A7" s="588" t="s">
        <v>112</v>
      </c>
      <c r="B7" s="589"/>
      <c r="C7" s="359" t="s">
        <v>135</v>
      </c>
      <c r="D7" s="359" t="s">
        <v>136</v>
      </c>
      <c r="E7" s="359" t="s">
        <v>137</v>
      </c>
      <c r="J7" s="80"/>
      <c r="K7" s="14"/>
      <c r="L7" s="86" t="s">
        <v>23</v>
      </c>
      <c r="M7" s="87"/>
    </row>
    <row r="8" spans="1:13">
      <c r="A8" s="588" t="s">
        <v>138</v>
      </c>
      <c r="B8" s="589"/>
      <c r="C8" s="359" t="s">
        <v>139</v>
      </c>
      <c r="D8" s="359" t="s">
        <v>140</v>
      </c>
      <c r="E8" s="359" t="s">
        <v>141</v>
      </c>
      <c r="J8" s="81"/>
      <c r="K8" s="88"/>
      <c r="L8" s="88"/>
      <c r="M8" s="89"/>
    </row>
    <row r="9" spans="1:13">
      <c r="A9" s="588" t="s">
        <v>142</v>
      </c>
      <c r="B9" s="589"/>
      <c r="C9" s="359" t="s">
        <v>143</v>
      </c>
      <c r="D9" s="359" t="s">
        <v>140</v>
      </c>
      <c r="E9" s="359" t="s">
        <v>141</v>
      </c>
    </row>
    <row r="10" spans="1:13">
      <c r="A10" s="588" t="s">
        <v>144</v>
      </c>
      <c r="B10" s="589"/>
      <c r="C10" s="359" t="s">
        <v>145</v>
      </c>
      <c r="D10" s="359" t="s">
        <v>146</v>
      </c>
      <c r="E10" s="359" t="s">
        <v>147</v>
      </c>
    </row>
    <row r="11" spans="1:13">
      <c r="A11" s="588" t="s">
        <v>148</v>
      </c>
      <c r="B11" s="589"/>
      <c r="C11" s="359" t="s">
        <v>149</v>
      </c>
      <c r="D11" s="359" t="s">
        <v>150</v>
      </c>
      <c r="E11" s="359" t="s">
        <v>151</v>
      </c>
    </row>
    <row r="12" spans="1:13" ht="15.75">
      <c r="A12" s="291"/>
      <c r="B12" s="360"/>
      <c r="C12" s="74"/>
    </row>
    <row r="13" spans="1:13">
      <c r="A13" s="285" t="s">
        <v>152</v>
      </c>
      <c r="B13" s="92"/>
      <c r="C13" s="92"/>
      <c r="D13" s="92"/>
      <c r="E13" s="92"/>
      <c r="F13" s="92"/>
      <c r="G13" s="92"/>
      <c r="H13" s="92"/>
      <c r="I13" s="92"/>
      <c r="J13" s="92"/>
      <c r="K13" s="92"/>
    </row>
    <row r="14" spans="1:13">
      <c r="A14" s="285"/>
      <c r="B14" s="92"/>
      <c r="C14" s="92"/>
      <c r="D14" s="92"/>
      <c r="E14" s="92"/>
      <c r="F14" s="92"/>
      <c r="G14" s="92"/>
      <c r="H14" s="92"/>
      <c r="I14" s="92"/>
      <c r="J14" s="92"/>
      <c r="K14" s="92"/>
    </row>
    <row r="15" spans="1:13">
      <c r="A15" s="285" t="s">
        <v>153</v>
      </c>
      <c r="B15" s="92"/>
      <c r="C15" s="92"/>
      <c r="D15" s="92"/>
      <c r="E15" s="92"/>
      <c r="F15" s="92"/>
      <c r="G15" s="92"/>
      <c r="H15" s="92"/>
      <c r="I15" s="92"/>
      <c r="J15" s="92"/>
      <c r="K15" s="92"/>
    </row>
    <row r="16" spans="1:13">
      <c r="A16" s="285"/>
      <c r="B16" s="92"/>
      <c r="C16" s="92"/>
      <c r="D16" s="92"/>
      <c r="E16" s="92"/>
      <c r="F16" s="92"/>
      <c r="G16" s="92"/>
      <c r="H16" s="92"/>
      <c r="I16" s="92"/>
      <c r="J16" s="92"/>
      <c r="K16" s="92"/>
    </row>
    <row r="17" spans="1:12">
      <c r="A17" s="578" t="s">
        <v>154</v>
      </c>
      <c r="B17" s="579"/>
      <c r="C17" s="565" t="s">
        <v>155</v>
      </c>
      <c r="D17" s="565"/>
      <c r="E17" s="565" t="s">
        <v>156</v>
      </c>
      <c r="F17" s="565"/>
    </row>
    <row r="18" spans="1:12">
      <c r="A18" s="581"/>
      <c r="B18" s="582"/>
      <c r="C18" s="272" t="s">
        <v>157</v>
      </c>
      <c r="D18" s="272" t="s">
        <v>158</v>
      </c>
      <c r="E18" s="272" t="s">
        <v>157</v>
      </c>
      <c r="F18" s="272" t="s">
        <v>158</v>
      </c>
    </row>
    <row r="19" spans="1:12" ht="15" customHeight="1">
      <c r="A19" s="586" t="s">
        <v>127</v>
      </c>
      <c r="B19" s="587"/>
      <c r="C19" s="361"/>
      <c r="D19" s="361"/>
      <c r="E19" s="361"/>
      <c r="F19" s="361"/>
    </row>
    <row r="20" spans="1:12">
      <c r="A20" s="586" t="s">
        <v>131</v>
      </c>
      <c r="B20" s="587"/>
      <c r="C20" s="361"/>
      <c r="D20" s="361"/>
      <c r="E20" s="361"/>
      <c r="F20" s="361"/>
    </row>
    <row r="21" spans="1:12">
      <c r="A21" s="586" t="s">
        <v>112</v>
      </c>
      <c r="B21" s="587"/>
      <c r="C21" s="361">
        <v>8</v>
      </c>
      <c r="D21" s="361"/>
      <c r="E21" s="361"/>
      <c r="F21" s="361"/>
    </row>
    <row r="22" spans="1:12">
      <c r="A22" s="586" t="s">
        <v>138</v>
      </c>
      <c r="B22" s="587"/>
      <c r="C22" s="361">
        <v>6</v>
      </c>
      <c r="D22" s="361"/>
      <c r="E22" s="361"/>
      <c r="F22" s="361"/>
    </row>
    <row r="23" spans="1:12">
      <c r="A23" s="586" t="s">
        <v>142</v>
      </c>
      <c r="B23" s="587"/>
      <c r="C23" s="361"/>
      <c r="D23" s="361"/>
      <c r="E23" s="361"/>
      <c r="F23" s="361"/>
    </row>
    <row r="24" spans="1:12">
      <c r="A24" s="586" t="s">
        <v>144</v>
      </c>
      <c r="B24" s="587"/>
      <c r="C24" s="361"/>
      <c r="D24" s="361"/>
      <c r="E24" s="361"/>
      <c r="F24" s="361"/>
    </row>
    <row r="25" spans="1:12">
      <c r="A25" s="586" t="s">
        <v>148</v>
      </c>
      <c r="B25" s="587"/>
      <c r="C25" s="361"/>
      <c r="D25" s="361"/>
      <c r="E25" s="361"/>
      <c r="F25" s="361"/>
      <c r="G25" s="148"/>
    </row>
    <row r="27" spans="1:12">
      <c r="A27" s="285" t="s">
        <v>159</v>
      </c>
      <c r="B27" s="92"/>
    </row>
    <row r="28" spans="1:12">
      <c r="A28" s="285"/>
      <c r="B28" s="92"/>
    </row>
    <row r="29" spans="1:12">
      <c r="A29" s="578" t="s">
        <v>154</v>
      </c>
      <c r="B29" s="579"/>
      <c r="C29" s="580"/>
      <c r="D29" s="566" t="s">
        <v>160</v>
      </c>
      <c r="E29" s="584" t="s">
        <v>155</v>
      </c>
      <c r="F29" s="585"/>
      <c r="G29" s="584" t="s">
        <v>156</v>
      </c>
      <c r="H29" s="585"/>
    </row>
    <row r="30" spans="1:12">
      <c r="A30" s="581"/>
      <c r="B30" s="582"/>
      <c r="C30" s="583"/>
      <c r="D30" s="567"/>
      <c r="E30" s="272" t="s">
        <v>157</v>
      </c>
      <c r="F30" s="272" t="s">
        <v>158</v>
      </c>
      <c r="G30" s="272" t="s">
        <v>157</v>
      </c>
      <c r="H30" s="272" t="s">
        <v>158</v>
      </c>
    </row>
    <row r="31" spans="1:12">
      <c r="A31" s="569" t="s">
        <v>161</v>
      </c>
      <c r="B31" s="570"/>
      <c r="C31" s="571"/>
      <c r="D31" s="362">
        <v>0</v>
      </c>
      <c r="E31" s="361"/>
      <c r="F31" s="361"/>
      <c r="G31" s="361"/>
      <c r="H31" s="361"/>
      <c r="L31" s="148"/>
    </row>
    <row r="32" spans="1:12">
      <c r="A32" s="572"/>
      <c r="B32" s="573"/>
      <c r="C32" s="574"/>
      <c r="D32" s="363">
        <v>1</v>
      </c>
      <c r="E32" s="361"/>
      <c r="F32" s="361"/>
      <c r="G32" s="361"/>
      <c r="H32" s="361"/>
    </row>
    <row r="33" spans="1:8">
      <c r="A33" s="572"/>
      <c r="B33" s="573"/>
      <c r="C33" s="574"/>
      <c r="D33" s="363">
        <v>2</v>
      </c>
      <c r="E33" s="361"/>
      <c r="F33" s="361"/>
      <c r="G33" s="361"/>
      <c r="H33" s="361"/>
    </row>
    <row r="34" spans="1:8">
      <c r="A34" s="572"/>
      <c r="B34" s="573"/>
      <c r="C34" s="574"/>
      <c r="D34" s="362">
        <v>3</v>
      </c>
      <c r="E34" s="361"/>
      <c r="F34" s="361"/>
      <c r="G34" s="361"/>
      <c r="H34" s="361"/>
    </row>
    <row r="35" spans="1:8">
      <c r="A35" s="572"/>
      <c r="B35" s="573"/>
      <c r="C35" s="574"/>
      <c r="D35" s="362">
        <v>4</v>
      </c>
      <c r="E35" s="361"/>
      <c r="F35" s="361"/>
      <c r="G35" s="361"/>
      <c r="H35" s="361"/>
    </row>
    <row r="36" spans="1:8">
      <c r="A36" s="572"/>
      <c r="B36" s="573"/>
      <c r="C36" s="574"/>
      <c r="D36" s="363">
        <v>5</v>
      </c>
      <c r="E36" s="361"/>
      <c r="F36" s="361"/>
      <c r="G36" s="361"/>
      <c r="H36" s="361"/>
    </row>
    <row r="37" spans="1:8">
      <c r="A37" s="572"/>
      <c r="B37" s="573"/>
      <c r="C37" s="574"/>
      <c r="D37" s="363">
        <v>6</v>
      </c>
      <c r="E37" s="361"/>
      <c r="F37" s="361"/>
      <c r="G37" s="361"/>
      <c r="H37" s="361"/>
    </row>
    <row r="38" spans="1:8">
      <c r="A38" s="572"/>
      <c r="B38" s="573"/>
      <c r="C38" s="574"/>
      <c r="D38" s="362">
        <v>7</v>
      </c>
      <c r="E38" s="361"/>
      <c r="F38" s="361"/>
      <c r="G38" s="361"/>
      <c r="H38" s="361"/>
    </row>
    <row r="39" spans="1:8">
      <c r="A39" s="572"/>
      <c r="B39" s="573"/>
      <c r="C39" s="574"/>
      <c r="D39" s="362">
        <v>8</v>
      </c>
      <c r="E39" s="361"/>
      <c r="F39" s="361"/>
      <c r="G39" s="361"/>
      <c r="H39" s="361"/>
    </row>
    <row r="40" spans="1:8">
      <c r="A40" s="572"/>
      <c r="B40" s="573"/>
      <c r="C40" s="574"/>
      <c r="D40" s="363">
        <v>9</v>
      </c>
      <c r="E40" s="361"/>
      <c r="F40" s="361"/>
      <c r="G40" s="361"/>
      <c r="H40" s="361"/>
    </row>
    <row r="41" spans="1:8">
      <c r="A41" s="572"/>
      <c r="B41" s="573"/>
      <c r="C41" s="574"/>
      <c r="D41" s="363">
        <v>10</v>
      </c>
      <c r="E41" s="361"/>
      <c r="F41" s="361"/>
      <c r="G41" s="361"/>
      <c r="H41" s="361"/>
    </row>
    <row r="42" spans="1:8">
      <c r="A42" s="572"/>
      <c r="B42" s="573"/>
      <c r="C42" s="574"/>
      <c r="D42" s="362">
        <v>11</v>
      </c>
      <c r="E42" s="361"/>
      <c r="F42" s="361"/>
      <c r="G42" s="361"/>
      <c r="H42" s="361"/>
    </row>
    <row r="43" spans="1:8">
      <c r="A43" s="572"/>
      <c r="B43" s="573"/>
      <c r="C43" s="574"/>
      <c r="D43" s="362">
        <v>12</v>
      </c>
      <c r="E43" s="361"/>
      <c r="F43" s="361"/>
      <c r="G43" s="361"/>
      <c r="H43" s="361"/>
    </row>
    <row r="44" spans="1:8">
      <c r="A44" s="572"/>
      <c r="B44" s="573"/>
      <c r="C44" s="574"/>
      <c r="D44" s="363">
        <v>13</v>
      </c>
      <c r="E44" s="361"/>
      <c r="F44" s="361"/>
      <c r="G44" s="361"/>
      <c r="H44" s="361"/>
    </row>
    <row r="45" spans="1:8">
      <c r="A45" s="572"/>
      <c r="B45" s="573"/>
      <c r="C45" s="574"/>
      <c r="D45" s="363">
        <v>14</v>
      </c>
      <c r="E45" s="361"/>
      <c r="F45" s="361"/>
      <c r="G45" s="361"/>
      <c r="H45" s="361"/>
    </row>
    <row r="46" spans="1:8">
      <c r="A46" s="575"/>
      <c r="B46" s="576"/>
      <c r="C46" s="577"/>
      <c r="D46" s="362">
        <v>15</v>
      </c>
      <c r="E46" s="361"/>
      <c r="F46" s="361"/>
      <c r="G46" s="361"/>
      <c r="H46" s="361"/>
    </row>
    <row r="47" spans="1:8">
      <c r="A47" s="569" t="s">
        <v>131</v>
      </c>
      <c r="B47" s="570"/>
      <c r="C47" s="571"/>
      <c r="D47" s="363">
        <v>0</v>
      </c>
      <c r="E47" s="361"/>
      <c r="F47" s="361"/>
      <c r="G47" s="361"/>
      <c r="H47" s="361"/>
    </row>
    <row r="48" spans="1:8">
      <c r="A48" s="572"/>
      <c r="B48" s="573"/>
      <c r="C48" s="574"/>
      <c r="D48" s="363">
        <v>1</v>
      </c>
      <c r="E48" s="361"/>
      <c r="F48" s="361"/>
      <c r="G48" s="361"/>
      <c r="H48" s="361"/>
    </row>
    <row r="49" spans="1:8">
      <c r="A49" s="572"/>
      <c r="B49" s="573"/>
      <c r="C49" s="574"/>
      <c r="D49" s="363">
        <v>2</v>
      </c>
      <c r="E49" s="361"/>
      <c r="F49" s="361"/>
      <c r="G49" s="361"/>
      <c r="H49" s="361"/>
    </row>
    <row r="50" spans="1:8">
      <c r="A50" s="572"/>
      <c r="B50" s="573"/>
      <c r="C50" s="574"/>
      <c r="D50" s="363">
        <v>3</v>
      </c>
      <c r="E50" s="361"/>
      <c r="F50" s="361"/>
      <c r="G50" s="361"/>
      <c r="H50" s="361"/>
    </row>
    <row r="51" spans="1:8">
      <c r="A51" s="572"/>
      <c r="B51" s="573"/>
      <c r="C51" s="574"/>
      <c r="D51" s="363">
        <v>4</v>
      </c>
      <c r="E51" s="361"/>
      <c r="F51" s="361"/>
      <c r="G51" s="361"/>
      <c r="H51" s="361"/>
    </row>
    <row r="52" spans="1:8">
      <c r="A52" s="572"/>
      <c r="B52" s="573"/>
      <c r="C52" s="574"/>
      <c r="D52" s="363">
        <v>5</v>
      </c>
      <c r="E52" s="361"/>
      <c r="F52" s="361"/>
      <c r="G52" s="361"/>
      <c r="H52" s="361"/>
    </row>
    <row r="53" spans="1:8">
      <c r="A53" s="572"/>
      <c r="B53" s="573"/>
      <c r="C53" s="574"/>
      <c r="D53" s="363">
        <v>6</v>
      </c>
      <c r="E53" s="361"/>
      <c r="F53" s="361"/>
      <c r="G53" s="361"/>
      <c r="H53" s="361"/>
    </row>
    <row r="54" spans="1:8">
      <c r="A54" s="572"/>
      <c r="B54" s="573"/>
      <c r="C54" s="574"/>
      <c r="D54" s="363">
        <v>7</v>
      </c>
      <c r="E54" s="361"/>
      <c r="F54" s="361"/>
      <c r="G54" s="361"/>
      <c r="H54" s="361"/>
    </row>
    <row r="55" spans="1:8">
      <c r="A55" s="572"/>
      <c r="B55" s="573"/>
      <c r="C55" s="574"/>
      <c r="D55" s="363">
        <v>8</v>
      </c>
      <c r="E55" s="361"/>
      <c r="F55" s="361"/>
      <c r="G55" s="361"/>
      <c r="H55" s="361"/>
    </row>
    <row r="56" spans="1:8">
      <c r="A56" s="572"/>
      <c r="B56" s="573"/>
      <c r="C56" s="574"/>
      <c r="D56" s="363">
        <v>9</v>
      </c>
      <c r="E56" s="361"/>
      <c r="F56" s="361"/>
      <c r="G56" s="361"/>
      <c r="H56" s="361"/>
    </row>
    <row r="57" spans="1:8">
      <c r="A57" s="572"/>
      <c r="B57" s="573"/>
      <c r="C57" s="574"/>
      <c r="D57" s="363">
        <v>10</v>
      </c>
      <c r="E57" s="361"/>
      <c r="F57" s="361"/>
      <c r="G57" s="361"/>
      <c r="H57" s="361"/>
    </row>
    <row r="58" spans="1:8">
      <c r="A58" s="572"/>
      <c r="B58" s="573"/>
      <c r="C58" s="574"/>
      <c r="D58" s="363">
        <v>11</v>
      </c>
      <c r="E58" s="361"/>
      <c r="F58" s="361"/>
      <c r="G58" s="361"/>
      <c r="H58" s="361"/>
    </row>
    <row r="59" spans="1:8">
      <c r="A59" s="572"/>
      <c r="B59" s="573"/>
      <c r="C59" s="574"/>
      <c r="D59" s="363">
        <v>12</v>
      </c>
      <c r="E59" s="361"/>
      <c r="F59" s="361"/>
      <c r="G59" s="361"/>
      <c r="H59" s="361"/>
    </row>
    <row r="60" spans="1:8">
      <c r="A60" s="572"/>
      <c r="B60" s="573"/>
      <c r="C60" s="574"/>
      <c r="D60" s="363">
        <v>13</v>
      </c>
      <c r="E60" s="361"/>
      <c r="F60" s="361"/>
      <c r="G60" s="361"/>
      <c r="H60" s="361"/>
    </row>
    <row r="61" spans="1:8">
      <c r="A61" s="572"/>
      <c r="B61" s="573"/>
      <c r="C61" s="574"/>
      <c r="D61" s="363">
        <v>14</v>
      </c>
      <c r="E61" s="361"/>
      <c r="F61" s="361"/>
      <c r="G61" s="361"/>
      <c r="H61" s="361"/>
    </row>
    <row r="62" spans="1:8">
      <c r="A62" s="572"/>
      <c r="B62" s="573"/>
      <c r="C62" s="574"/>
      <c r="D62" s="363">
        <v>15</v>
      </c>
      <c r="E62" s="361"/>
      <c r="F62" s="361"/>
      <c r="G62" s="361"/>
      <c r="H62" s="361"/>
    </row>
    <row r="63" spans="1:8">
      <c r="A63" s="569" t="s">
        <v>112</v>
      </c>
      <c r="B63" s="570"/>
      <c r="C63" s="571"/>
      <c r="D63" s="363">
        <v>0</v>
      </c>
      <c r="E63" s="361"/>
      <c r="F63" s="361"/>
      <c r="G63" s="361"/>
      <c r="H63" s="361"/>
    </row>
    <row r="64" spans="1:8">
      <c r="A64" s="572"/>
      <c r="B64" s="573"/>
      <c r="C64" s="574"/>
      <c r="D64" s="363">
        <v>1</v>
      </c>
      <c r="E64" s="361"/>
      <c r="F64" s="361"/>
      <c r="G64" s="361"/>
      <c r="H64" s="361"/>
    </row>
    <row r="65" spans="1:8">
      <c r="A65" s="572"/>
      <c r="B65" s="573"/>
      <c r="C65" s="574"/>
      <c r="D65" s="363">
        <v>2</v>
      </c>
      <c r="E65" s="361"/>
      <c r="F65" s="361"/>
      <c r="G65" s="361"/>
      <c r="H65" s="361"/>
    </row>
    <row r="66" spans="1:8">
      <c r="A66" s="572"/>
      <c r="B66" s="573"/>
      <c r="C66" s="574"/>
      <c r="D66" s="363">
        <v>3</v>
      </c>
      <c r="E66" s="361"/>
      <c r="F66" s="361"/>
      <c r="G66" s="361"/>
      <c r="H66" s="361"/>
    </row>
    <row r="67" spans="1:8">
      <c r="A67" s="572"/>
      <c r="B67" s="573"/>
      <c r="C67" s="574"/>
      <c r="D67" s="363">
        <v>4</v>
      </c>
      <c r="E67" s="361"/>
      <c r="F67" s="361"/>
      <c r="G67" s="361"/>
      <c r="H67" s="361"/>
    </row>
    <row r="68" spans="1:8">
      <c r="A68" s="572"/>
      <c r="B68" s="573"/>
      <c r="C68" s="574"/>
      <c r="D68" s="363">
        <v>5</v>
      </c>
      <c r="E68" s="361"/>
      <c r="F68" s="361"/>
      <c r="G68" s="361"/>
      <c r="H68" s="361"/>
    </row>
    <row r="69" spans="1:8">
      <c r="A69" s="572"/>
      <c r="B69" s="573"/>
      <c r="C69" s="574"/>
      <c r="D69" s="363">
        <v>6</v>
      </c>
      <c r="E69" s="361"/>
      <c r="F69" s="361"/>
      <c r="G69" s="361"/>
      <c r="H69" s="361"/>
    </row>
    <row r="70" spans="1:8">
      <c r="A70" s="572"/>
      <c r="B70" s="573"/>
      <c r="C70" s="574"/>
      <c r="D70" s="363">
        <v>7</v>
      </c>
      <c r="E70" s="361">
        <v>8</v>
      </c>
      <c r="F70" s="361"/>
      <c r="G70" s="361"/>
      <c r="H70" s="361"/>
    </row>
    <row r="71" spans="1:8">
      <c r="A71" s="572"/>
      <c r="B71" s="573"/>
      <c r="C71" s="574"/>
      <c r="D71" s="363">
        <v>8</v>
      </c>
      <c r="E71" s="361"/>
      <c r="F71" s="361"/>
      <c r="G71" s="361"/>
      <c r="H71" s="361"/>
    </row>
    <row r="72" spans="1:8">
      <c r="A72" s="572"/>
      <c r="B72" s="573"/>
      <c r="C72" s="574"/>
      <c r="D72" s="363">
        <v>9</v>
      </c>
      <c r="E72" s="361"/>
      <c r="F72" s="361"/>
      <c r="G72" s="361"/>
      <c r="H72" s="361"/>
    </row>
    <row r="73" spans="1:8">
      <c r="A73" s="572"/>
      <c r="B73" s="573"/>
      <c r="C73" s="574"/>
      <c r="D73" s="363">
        <v>10</v>
      </c>
      <c r="E73" s="361"/>
      <c r="F73" s="361"/>
      <c r="G73" s="361"/>
      <c r="H73" s="361"/>
    </row>
    <row r="74" spans="1:8">
      <c r="A74" s="572"/>
      <c r="B74" s="573"/>
      <c r="C74" s="574"/>
      <c r="D74" s="363">
        <v>11</v>
      </c>
      <c r="E74" s="361"/>
      <c r="F74" s="361"/>
      <c r="G74" s="361"/>
      <c r="H74" s="361"/>
    </row>
    <row r="75" spans="1:8">
      <c r="A75" s="572"/>
      <c r="B75" s="573"/>
      <c r="C75" s="574"/>
      <c r="D75" s="363">
        <v>12</v>
      </c>
      <c r="E75" s="361"/>
      <c r="F75" s="361"/>
      <c r="G75" s="361"/>
      <c r="H75" s="361"/>
    </row>
    <row r="76" spans="1:8">
      <c r="A76" s="572"/>
      <c r="B76" s="573"/>
      <c r="C76" s="574"/>
      <c r="D76" s="363">
        <v>13</v>
      </c>
      <c r="E76" s="361"/>
      <c r="F76" s="361"/>
      <c r="G76" s="361"/>
      <c r="H76" s="361"/>
    </row>
    <row r="77" spans="1:8">
      <c r="A77" s="572"/>
      <c r="B77" s="573"/>
      <c r="C77" s="574"/>
      <c r="D77" s="363">
        <v>14</v>
      </c>
      <c r="E77" s="361"/>
      <c r="F77" s="361"/>
      <c r="G77" s="361"/>
      <c r="H77" s="361"/>
    </row>
    <row r="78" spans="1:8">
      <c r="A78" s="572"/>
      <c r="B78" s="573"/>
      <c r="C78" s="574"/>
      <c r="D78" s="363">
        <v>15</v>
      </c>
      <c r="E78" s="361"/>
      <c r="F78" s="361"/>
      <c r="G78" s="361"/>
      <c r="H78" s="361"/>
    </row>
    <row r="79" spans="1:8">
      <c r="A79" s="569" t="s">
        <v>138</v>
      </c>
      <c r="B79" s="570"/>
      <c r="C79" s="571"/>
      <c r="D79" s="363">
        <v>0</v>
      </c>
      <c r="E79" s="361"/>
      <c r="F79" s="361"/>
      <c r="G79" s="361"/>
      <c r="H79" s="361"/>
    </row>
    <row r="80" spans="1:8">
      <c r="A80" s="572"/>
      <c r="B80" s="573"/>
      <c r="C80" s="574"/>
      <c r="D80" s="363">
        <v>1</v>
      </c>
      <c r="E80" s="361"/>
      <c r="F80" s="361"/>
      <c r="G80" s="361"/>
      <c r="H80" s="361"/>
    </row>
    <row r="81" spans="1:8">
      <c r="A81" s="572"/>
      <c r="B81" s="573"/>
      <c r="C81" s="574"/>
      <c r="D81" s="363">
        <v>2</v>
      </c>
      <c r="E81" s="361"/>
      <c r="F81" s="361"/>
      <c r="G81" s="361"/>
      <c r="H81" s="361"/>
    </row>
    <row r="82" spans="1:8">
      <c r="A82" s="572"/>
      <c r="B82" s="573"/>
      <c r="C82" s="574"/>
      <c r="D82" s="363">
        <v>3</v>
      </c>
      <c r="E82" s="361"/>
      <c r="F82" s="361"/>
      <c r="G82" s="361"/>
      <c r="H82" s="361"/>
    </row>
    <row r="83" spans="1:8">
      <c r="A83" s="572"/>
      <c r="B83" s="573"/>
      <c r="C83" s="574"/>
      <c r="D83" s="363">
        <v>4</v>
      </c>
      <c r="E83" s="361"/>
      <c r="F83" s="361"/>
      <c r="G83" s="361"/>
      <c r="H83" s="361"/>
    </row>
    <row r="84" spans="1:8">
      <c r="A84" s="572"/>
      <c r="B84" s="573"/>
      <c r="C84" s="574"/>
      <c r="D84" s="363">
        <v>5</v>
      </c>
      <c r="E84" s="361"/>
      <c r="F84" s="361"/>
      <c r="G84" s="361"/>
      <c r="H84" s="361"/>
    </row>
    <row r="85" spans="1:8">
      <c r="A85" s="572"/>
      <c r="B85" s="573"/>
      <c r="C85" s="574"/>
      <c r="D85" s="363">
        <v>6</v>
      </c>
      <c r="E85" s="361"/>
      <c r="F85" s="361"/>
      <c r="G85" s="361"/>
      <c r="H85" s="361"/>
    </row>
    <row r="86" spans="1:8">
      <c r="A86" s="572"/>
      <c r="B86" s="573"/>
      <c r="C86" s="574"/>
      <c r="D86" s="363">
        <v>7</v>
      </c>
      <c r="E86" s="361">
        <v>6</v>
      </c>
      <c r="F86" s="361"/>
      <c r="G86" s="361"/>
      <c r="H86" s="361"/>
    </row>
    <row r="87" spans="1:8">
      <c r="A87" s="572"/>
      <c r="B87" s="573"/>
      <c r="C87" s="574"/>
      <c r="D87" s="363">
        <v>8</v>
      </c>
      <c r="E87" s="361"/>
      <c r="F87" s="361"/>
      <c r="G87" s="361"/>
      <c r="H87" s="361"/>
    </row>
    <row r="88" spans="1:8">
      <c r="A88" s="572"/>
      <c r="B88" s="573"/>
      <c r="C88" s="574"/>
      <c r="D88" s="363">
        <v>9</v>
      </c>
      <c r="E88" s="361"/>
      <c r="F88" s="361"/>
      <c r="G88" s="361"/>
      <c r="H88" s="361"/>
    </row>
    <row r="89" spans="1:8">
      <c r="A89" s="572"/>
      <c r="B89" s="573"/>
      <c r="C89" s="574"/>
      <c r="D89" s="363">
        <v>10</v>
      </c>
      <c r="E89" s="361"/>
      <c r="F89" s="361"/>
      <c r="G89" s="361"/>
      <c r="H89" s="361"/>
    </row>
    <row r="90" spans="1:8">
      <c r="A90" s="572"/>
      <c r="B90" s="573"/>
      <c r="C90" s="574"/>
      <c r="D90" s="363">
        <v>11</v>
      </c>
      <c r="E90" s="361"/>
      <c r="F90" s="361"/>
      <c r="G90" s="361"/>
      <c r="H90" s="361"/>
    </row>
    <row r="91" spans="1:8">
      <c r="A91" s="572"/>
      <c r="B91" s="573"/>
      <c r="C91" s="574"/>
      <c r="D91" s="363">
        <v>12</v>
      </c>
      <c r="E91" s="361"/>
      <c r="F91" s="361"/>
      <c r="G91" s="361"/>
      <c r="H91" s="361"/>
    </row>
    <row r="92" spans="1:8">
      <c r="A92" s="572"/>
      <c r="B92" s="573"/>
      <c r="C92" s="574"/>
      <c r="D92" s="363">
        <v>13</v>
      </c>
      <c r="E92" s="361"/>
      <c r="F92" s="361"/>
      <c r="G92" s="361"/>
      <c r="H92" s="361"/>
    </row>
    <row r="93" spans="1:8">
      <c r="A93" s="572"/>
      <c r="B93" s="573"/>
      <c r="C93" s="574"/>
      <c r="D93" s="363">
        <v>14</v>
      </c>
      <c r="E93" s="361"/>
      <c r="F93" s="361"/>
      <c r="G93" s="361"/>
      <c r="H93" s="361"/>
    </row>
    <row r="94" spans="1:8">
      <c r="A94" s="572"/>
      <c r="B94" s="573"/>
      <c r="C94" s="574"/>
      <c r="D94" s="363">
        <v>15</v>
      </c>
      <c r="E94" s="361"/>
      <c r="F94" s="361"/>
      <c r="G94" s="361"/>
      <c r="H94" s="361"/>
    </row>
    <row r="95" spans="1:8">
      <c r="A95" s="569" t="s">
        <v>142</v>
      </c>
      <c r="B95" s="570"/>
      <c r="C95" s="571"/>
      <c r="D95" s="363">
        <v>0</v>
      </c>
      <c r="E95" s="361"/>
      <c r="F95" s="361"/>
      <c r="G95" s="361"/>
      <c r="H95" s="361"/>
    </row>
    <row r="96" spans="1:8">
      <c r="A96" s="572"/>
      <c r="B96" s="573"/>
      <c r="C96" s="574"/>
      <c r="D96" s="363">
        <v>1</v>
      </c>
      <c r="E96" s="361"/>
      <c r="F96" s="361"/>
      <c r="G96" s="361"/>
      <c r="H96" s="361"/>
    </row>
    <row r="97" spans="1:8">
      <c r="A97" s="572"/>
      <c r="B97" s="573"/>
      <c r="C97" s="574"/>
      <c r="D97" s="363">
        <v>2</v>
      </c>
      <c r="E97" s="361"/>
      <c r="F97" s="361"/>
      <c r="G97" s="361"/>
      <c r="H97" s="361"/>
    </row>
    <row r="98" spans="1:8">
      <c r="A98" s="572"/>
      <c r="B98" s="573"/>
      <c r="C98" s="574"/>
      <c r="D98" s="363">
        <v>3</v>
      </c>
      <c r="E98" s="361"/>
      <c r="F98" s="361"/>
      <c r="G98" s="361"/>
      <c r="H98" s="361"/>
    </row>
    <row r="99" spans="1:8">
      <c r="A99" s="572"/>
      <c r="B99" s="573"/>
      <c r="C99" s="574"/>
      <c r="D99" s="363">
        <v>4</v>
      </c>
      <c r="E99" s="361"/>
      <c r="F99" s="361"/>
      <c r="G99" s="361"/>
      <c r="H99" s="361"/>
    </row>
    <row r="100" spans="1:8">
      <c r="A100" s="572"/>
      <c r="B100" s="573"/>
      <c r="C100" s="574"/>
      <c r="D100" s="363">
        <v>5</v>
      </c>
      <c r="E100" s="361"/>
      <c r="F100" s="361"/>
      <c r="G100" s="361"/>
      <c r="H100" s="361"/>
    </row>
    <row r="101" spans="1:8">
      <c r="A101" s="572"/>
      <c r="B101" s="573"/>
      <c r="C101" s="574"/>
      <c r="D101" s="363">
        <v>6</v>
      </c>
      <c r="E101" s="361"/>
      <c r="F101" s="361"/>
      <c r="G101" s="361"/>
      <c r="H101" s="361"/>
    </row>
    <row r="102" spans="1:8">
      <c r="A102" s="572"/>
      <c r="B102" s="573"/>
      <c r="C102" s="574"/>
      <c r="D102" s="363">
        <v>7</v>
      </c>
      <c r="E102" s="361"/>
      <c r="F102" s="361"/>
      <c r="G102" s="361"/>
      <c r="H102" s="361"/>
    </row>
    <row r="103" spans="1:8">
      <c r="A103" s="572"/>
      <c r="B103" s="573"/>
      <c r="C103" s="574"/>
      <c r="D103" s="363">
        <v>8</v>
      </c>
      <c r="E103" s="361"/>
      <c r="F103" s="361"/>
      <c r="G103" s="361"/>
      <c r="H103" s="361"/>
    </row>
    <row r="104" spans="1:8">
      <c r="A104" s="572"/>
      <c r="B104" s="573"/>
      <c r="C104" s="574"/>
      <c r="D104" s="363">
        <v>9</v>
      </c>
      <c r="E104" s="361"/>
      <c r="F104" s="361"/>
      <c r="G104" s="361"/>
      <c r="H104" s="361"/>
    </row>
    <row r="105" spans="1:8">
      <c r="A105" s="572"/>
      <c r="B105" s="573"/>
      <c r="C105" s="574"/>
      <c r="D105" s="363">
        <v>10</v>
      </c>
      <c r="E105" s="361"/>
      <c r="F105" s="361"/>
      <c r="G105" s="361"/>
      <c r="H105" s="361"/>
    </row>
    <row r="106" spans="1:8">
      <c r="A106" s="572"/>
      <c r="B106" s="573"/>
      <c r="C106" s="574"/>
      <c r="D106" s="363">
        <v>11</v>
      </c>
      <c r="E106" s="361"/>
      <c r="F106" s="361"/>
      <c r="G106" s="361"/>
      <c r="H106" s="361"/>
    </row>
    <row r="107" spans="1:8">
      <c r="A107" s="572"/>
      <c r="B107" s="573"/>
      <c r="C107" s="574"/>
      <c r="D107" s="363">
        <v>12</v>
      </c>
      <c r="E107" s="361"/>
      <c r="F107" s="361"/>
      <c r="G107" s="361"/>
      <c r="H107" s="361"/>
    </row>
    <row r="108" spans="1:8">
      <c r="A108" s="572"/>
      <c r="B108" s="573"/>
      <c r="C108" s="574"/>
      <c r="D108" s="363">
        <v>13</v>
      </c>
      <c r="E108" s="361"/>
      <c r="F108" s="361"/>
      <c r="G108" s="361"/>
      <c r="H108" s="361"/>
    </row>
    <row r="109" spans="1:8">
      <c r="A109" s="572"/>
      <c r="B109" s="573"/>
      <c r="C109" s="574"/>
      <c r="D109" s="363">
        <v>14</v>
      </c>
      <c r="E109" s="361"/>
      <c r="F109" s="361"/>
      <c r="G109" s="361"/>
      <c r="H109" s="361"/>
    </row>
    <row r="110" spans="1:8">
      <c r="A110" s="572"/>
      <c r="B110" s="573"/>
      <c r="C110" s="574"/>
      <c r="D110" s="363">
        <v>15</v>
      </c>
      <c r="E110" s="361"/>
      <c r="F110" s="361"/>
      <c r="G110" s="361"/>
      <c r="H110" s="361"/>
    </row>
    <row r="111" spans="1:8">
      <c r="A111" s="569" t="s">
        <v>144</v>
      </c>
      <c r="B111" s="570"/>
      <c r="C111" s="571"/>
      <c r="D111" s="363">
        <v>0</v>
      </c>
      <c r="E111" s="361"/>
      <c r="F111" s="361"/>
      <c r="G111" s="361"/>
      <c r="H111" s="361"/>
    </row>
    <row r="112" spans="1:8">
      <c r="A112" s="572"/>
      <c r="B112" s="573"/>
      <c r="C112" s="574"/>
      <c r="D112" s="363">
        <v>1</v>
      </c>
      <c r="E112" s="361"/>
      <c r="F112" s="361"/>
      <c r="G112" s="361"/>
      <c r="H112" s="361"/>
    </row>
    <row r="113" spans="1:8">
      <c r="A113" s="572"/>
      <c r="B113" s="573"/>
      <c r="C113" s="574"/>
      <c r="D113" s="363">
        <v>2</v>
      </c>
      <c r="E113" s="361"/>
      <c r="F113" s="361"/>
      <c r="G113" s="361"/>
      <c r="H113" s="361"/>
    </row>
    <row r="114" spans="1:8">
      <c r="A114" s="572"/>
      <c r="B114" s="573"/>
      <c r="C114" s="574"/>
      <c r="D114" s="363">
        <v>3</v>
      </c>
      <c r="E114" s="361"/>
      <c r="F114" s="361"/>
      <c r="G114" s="361"/>
      <c r="H114" s="361"/>
    </row>
    <row r="115" spans="1:8">
      <c r="A115" s="572"/>
      <c r="B115" s="573"/>
      <c r="C115" s="574"/>
      <c r="D115" s="363">
        <v>4</v>
      </c>
      <c r="E115" s="361"/>
      <c r="F115" s="361"/>
      <c r="G115" s="361"/>
      <c r="H115" s="361"/>
    </row>
    <row r="116" spans="1:8">
      <c r="A116" s="572"/>
      <c r="B116" s="573"/>
      <c r="C116" s="574"/>
      <c r="D116" s="363">
        <v>5</v>
      </c>
      <c r="E116" s="361"/>
      <c r="F116" s="361"/>
      <c r="G116" s="361"/>
      <c r="H116" s="361"/>
    </row>
    <row r="117" spans="1:8">
      <c r="A117" s="572"/>
      <c r="B117" s="573"/>
      <c r="C117" s="574"/>
      <c r="D117" s="363">
        <v>6</v>
      </c>
      <c r="E117" s="361"/>
      <c r="F117" s="361"/>
      <c r="G117" s="361"/>
      <c r="H117" s="361"/>
    </row>
    <row r="118" spans="1:8">
      <c r="A118" s="572"/>
      <c r="B118" s="573"/>
      <c r="C118" s="574"/>
      <c r="D118" s="363">
        <v>7</v>
      </c>
      <c r="E118" s="361"/>
      <c r="F118" s="361"/>
      <c r="G118" s="361"/>
      <c r="H118" s="361"/>
    </row>
    <row r="119" spans="1:8">
      <c r="A119" s="572"/>
      <c r="B119" s="573"/>
      <c r="C119" s="574"/>
      <c r="D119" s="363">
        <v>8</v>
      </c>
      <c r="E119" s="361"/>
      <c r="F119" s="361"/>
      <c r="G119" s="361"/>
      <c r="H119" s="361"/>
    </row>
    <row r="120" spans="1:8">
      <c r="A120" s="572"/>
      <c r="B120" s="573"/>
      <c r="C120" s="574"/>
      <c r="D120" s="363">
        <v>9</v>
      </c>
      <c r="E120" s="361"/>
      <c r="F120" s="361"/>
      <c r="G120" s="361"/>
      <c r="H120" s="361"/>
    </row>
    <row r="121" spans="1:8">
      <c r="A121" s="572"/>
      <c r="B121" s="573"/>
      <c r="C121" s="574"/>
      <c r="D121" s="363">
        <v>10</v>
      </c>
      <c r="E121" s="361"/>
      <c r="F121" s="361"/>
      <c r="G121" s="361"/>
      <c r="H121" s="361"/>
    </row>
    <row r="122" spans="1:8">
      <c r="A122" s="572"/>
      <c r="B122" s="573"/>
      <c r="C122" s="574"/>
      <c r="D122" s="363">
        <v>11</v>
      </c>
      <c r="E122" s="361"/>
      <c r="F122" s="361"/>
      <c r="G122" s="361"/>
      <c r="H122" s="361"/>
    </row>
    <row r="123" spans="1:8">
      <c r="A123" s="572"/>
      <c r="B123" s="573"/>
      <c r="C123" s="574"/>
      <c r="D123" s="363">
        <v>12</v>
      </c>
      <c r="E123" s="361"/>
      <c r="F123" s="361"/>
      <c r="G123" s="361"/>
      <c r="H123" s="361"/>
    </row>
    <row r="124" spans="1:8">
      <c r="A124" s="572"/>
      <c r="B124" s="573"/>
      <c r="C124" s="574"/>
      <c r="D124" s="363">
        <v>13</v>
      </c>
      <c r="E124" s="361"/>
      <c r="F124" s="361"/>
      <c r="G124" s="361"/>
      <c r="H124" s="361"/>
    </row>
    <row r="125" spans="1:8">
      <c r="A125" s="572"/>
      <c r="B125" s="573"/>
      <c r="C125" s="574"/>
      <c r="D125" s="363">
        <v>14</v>
      </c>
      <c r="E125" s="361"/>
      <c r="F125" s="361"/>
      <c r="G125" s="361"/>
      <c r="H125" s="361"/>
    </row>
    <row r="126" spans="1:8">
      <c r="A126" s="575"/>
      <c r="B126" s="576"/>
      <c r="C126" s="577"/>
      <c r="D126" s="363">
        <v>15</v>
      </c>
      <c r="E126" s="361"/>
      <c r="F126" s="361"/>
      <c r="G126" s="361"/>
      <c r="H126" s="361"/>
    </row>
    <row r="127" spans="1:8">
      <c r="A127" s="568" t="s">
        <v>148</v>
      </c>
      <c r="B127" s="568"/>
      <c r="C127" s="568"/>
      <c r="D127" s="363">
        <v>0</v>
      </c>
      <c r="E127" s="361"/>
      <c r="F127" s="361"/>
      <c r="G127" s="361"/>
      <c r="H127" s="361"/>
    </row>
    <row r="128" spans="1:8">
      <c r="A128" s="568"/>
      <c r="B128" s="568"/>
      <c r="C128" s="568"/>
      <c r="D128" s="363">
        <v>1</v>
      </c>
      <c r="E128" s="361"/>
      <c r="F128" s="361"/>
      <c r="G128" s="361"/>
      <c r="H128" s="361"/>
    </row>
    <row r="129" spans="1:8">
      <c r="A129" s="568"/>
      <c r="B129" s="568"/>
      <c r="C129" s="568"/>
      <c r="D129" s="363">
        <v>2</v>
      </c>
      <c r="E129" s="361"/>
      <c r="F129" s="361"/>
      <c r="G129" s="361"/>
      <c r="H129" s="361"/>
    </row>
    <row r="130" spans="1:8">
      <c r="A130" s="568"/>
      <c r="B130" s="568"/>
      <c r="C130" s="568"/>
      <c r="D130" s="363">
        <v>3</v>
      </c>
      <c r="E130" s="361"/>
      <c r="F130" s="361"/>
      <c r="G130" s="361"/>
      <c r="H130" s="361"/>
    </row>
    <row r="131" spans="1:8">
      <c r="A131" s="568"/>
      <c r="B131" s="568"/>
      <c r="C131" s="568"/>
      <c r="D131" s="363">
        <v>4</v>
      </c>
      <c r="E131" s="361"/>
      <c r="F131" s="361"/>
      <c r="G131" s="361"/>
      <c r="H131" s="361"/>
    </row>
    <row r="132" spans="1:8">
      <c r="A132" s="568"/>
      <c r="B132" s="568"/>
      <c r="C132" s="568"/>
      <c r="D132" s="363">
        <v>5</v>
      </c>
      <c r="E132" s="361"/>
      <c r="F132" s="361"/>
      <c r="G132" s="361"/>
      <c r="H132" s="361"/>
    </row>
    <row r="133" spans="1:8">
      <c r="A133" s="568"/>
      <c r="B133" s="568"/>
      <c r="C133" s="568"/>
      <c r="D133" s="363">
        <v>6</v>
      </c>
      <c r="E133" s="361"/>
      <c r="F133" s="361"/>
      <c r="G133" s="361"/>
      <c r="H133" s="361"/>
    </row>
    <row r="134" spans="1:8">
      <c r="A134" s="568"/>
      <c r="B134" s="568"/>
      <c r="C134" s="568"/>
      <c r="D134" s="363">
        <v>7</v>
      </c>
      <c r="E134" s="361"/>
      <c r="F134" s="361"/>
      <c r="G134" s="361"/>
      <c r="H134" s="361"/>
    </row>
    <row r="135" spans="1:8">
      <c r="A135" s="568"/>
      <c r="B135" s="568"/>
      <c r="C135" s="568"/>
      <c r="D135" s="363">
        <v>8</v>
      </c>
      <c r="E135" s="361"/>
      <c r="F135" s="361"/>
      <c r="G135" s="361"/>
      <c r="H135" s="361"/>
    </row>
    <row r="136" spans="1:8">
      <c r="A136" s="568"/>
      <c r="B136" s="568"/>
      <c r="C136" s="568"/>
      <c r="D136" s="363">
        <v>9</v>
      </c>
      <c r="E136" s="361"/>
      <c r="F136" s="361"/>
      <c r="G136" s="361"/>
      <c r="H136" s="361"/>
    </row>
    <row r="137" spans="1:8">
      <c r="A137" s="568"/>
      <c r="B137" s="568"/>
      <c r="C137" s="568"/>
      <c r="D137" s="363">
        <v>10</v>
      </c>
      <c r="E137" s="361"/>
      <c r="F137" s="361"/>
      <c r="G137" s="361"/>
      <c r="H137" s="361"/>
    </row>
    <row r="138" spans="1:8" ht="14.25" customHeight="1">
      <c r="A138" s="568"/>
      <c r="B138" s="568"/>
      <c r="C138" s="568"/>
      <c r="D138" s="363">
        <v>11</v>
      </c>
      <c r="E138" s="361"/>
      <c r="F138" s="361"/>
      <c r="G138" s="361"/>
      <c r="H138" s="361"/>
    </row>
    <row r="139" spans="1:8">
      <c r="A139" s="568"/>
      <c r="B139" s="568"/>
      <c r="C139" s="568"/>
      <c r="D139" s="363">
        <v>12</v>
      </c>
      <c r="E139" s="361"/>
      <c r="F139" s="361"/>
      <c r="G139" s="361"/>
      <c r="H139" s="361"/>
    </row>
    <row r="140" spans="1:8">
      <c r="A140" s="568"/>
      <c r="B140" s="568"/>
      <c r="C140" s="568"/>
      <c r="D140" s="363">
        <v>13</v>
      </c>
      <c r="E140" s="361"/>
      <c r="F140" s="361"/>
      <c r="G140" s="361"/>
      <c r="H140" s="361"/>
    </row>
    <row r="141" spans="1:8">
      <c r="A141" s="568"/>
      <c r="B141" s="568"/>
      <c r="C141" s="568"/>
      <c r="D141" s="363">
        <v>14</v>
      </c>
      <c r="E141" s="361"/>
      <c r="F141" s="361"/>
      <c r="G141" s="361"/>
      <c r="H141" s="361"/>
    </row>
    <row r="142" spans="1:8">
      <c r="A142" s="568"/>
      <c r="B142" s="568"/>
      <c r="C142" s="568"/>
      <c r="D142" s="363">
        <v>15</v>
      </c>
      <c r="E142" s="361"/>
      <c r="F142" s="361"/>
      <c r="G142" s="361"/>
      <c r="H142" s="361"/>
    </row>
    <row r="144" spans="1:8">
      <c r="A144" s="285" t="s">
        <v>162</v>
      </c>
    </row>
    <row r="146" spans="1:3">
      <c r="A146" s="565" t="s">
        <v>163</v>
      </c>
      <c r="B146" s="565"/>
      <c r="C146" s="565" t="s">
        <v>164</v>
      </c>
    </row>
    <row r="147" spans="1:3">
      <c r="A147" s="565"/>
      <c r="B147" s="565"/>
      <c r="C147" s="565"/>
    </row>
    <row r="148" spans="1:3">
      <c r="A148" s="564" t="s">
        <v>165</v>
      </c>
      <c r="B148" s="564"/>
      <c r="C148" s="361"/>
    </row>
    <row r="149" spans="1:3">
      <c r="A149" s="564" t="s">
        <v>166</v>
      </c>
      <c r="B149" s="564"/>
      <c r="C149" s="361"/>
    </row>
    <row r="150" spans="1:3">
      <c r="A150" s="564" t="s">
        <v>167</v>
      </c>
      <c r="B150" s="564"/>
      <c r="C150" s="361">
        <v>1</v>
      </c>
    </row>
    <row r="151" spans="1:3">
      <c r="A151" s="564" t="s">
        <v>168</v>
      </c>
      <c r="B151" s="564"/>
      <c r="C151" s="361"/>
    </row>
    <row r="152" spans="1:3">
      <c r="A152" s="564" t="s">
        <v>169</v>
      </c>
      <c r="B152" s="564"/>
      <c r="C152" s="361"/>
    </row>
    <row r="155" spans="1:3" ht="21" customHeight="1"/>
    <row r="158" spans="1:3">
      <c r="A158" s="274"/>
      <c r="B158" s="92"/>
    </row>
    <row r="182" ht="15" customHeight="1"/>
  </sheetData>
  <mergeCells count="38">
    <mergeCell ref="A1:K1"/>
    <mergeCell ref="C3:E3"/>
    <mergeCell ref="J3:M3"/>
    <mergeCell ref="A5:B5"/>
    <mergeCell ref="A6:B6"/>
    <mergeCell ref="A7:B7"/>
    <mergeCell ref="A8:B8"/>
    <mergeCell ref="A9:B9"/>
    <mergeCell ref="A10:B10"/>
    <mergeCell ref="A11:B11"/>
    <mergeCell ref="C17:D17"/>
    <mergeCell ref="E17:F17"/>
    <mergeCell ref="A19:B19"/>
    <mergeCell ref="A20:B20"/>
    <mergeCell ref="A21:B21"/>
    <mergeCell ref="A17:B18"/>
    <mergeCell ref="A22:B22"/>
    <mergeCell ref="A23:B23"/>
    <mergeCell ref="A24:B24"/>
    <mergeCell ref="A25:B25"/>
    <mergeCell ref="E29:F29"/>
    <mergeCell ref="G29:H29"/>
    <mergeCell ref="A148:B148"/>
    <mergeCell ref="A149:B149"/>
    <mergeCell ref="A150:B150"/>
    <mergeCell ref="A151:B151"/>
    <mergeCell ref="A152:B152"/>
    <mergeCell ref="C146:C147"/>
    <mergeCell ref="D29:D30"/>
    <mergeCell ref="A127:C142"/>
    <mergeCell ref="A146:B147"/>
    <mergeCell ref="A111:C126"/>
    <mergeCell ref="A29:C30"/>
    <mergeCell ref="A31:C46"/>
    <mergeCell ref="A47:C62"/>
    <mergeCell ref="A63:C78"/>
    <mergeCell ref="A79:C94"/>
    <mergeCell ref="A95:C110"/>
  </mergeCells>
  <pageMargins left="0.78740157499999996" right="0.78740157499999996" top="0.984251969" bottom="0.984251969" header="0.49212598499999999" footer="0.49212598499999999"/>
  <pageSetup paperSize="9" scale="4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tabColor theme="9" tint="0.59999389629810485"/>
    <pageSetUpPr fitToPage="1"/>
  </sheetPr>
  <dimension ref="A1:M76"/>
  <sheetViews>
    <sheetView topLeftCell="A10" zoomScale="115" zoomScaleNormal="115" workbookViewId="0">
      <selection activeCell="G12" sqref="G12"/>
    </sheetView>
  </sheetViews>
  <sheetFormatPr defaultColWidth="11.42578125" defaultRowHeight="15" zeroHeight="1"/>
  <cols>
    <col min="1" max="1" width="7.42578125" style="91" customWidth="1"/>
    <col min="2" max="2" width="20.85546875" style="284" customWidth="1"/>
    <col min="3" max="3" width="5.140625" style="284" customWidth="1"/>
    <col min="4" max="4" width="28" style="91" customWidth="1"/>
    <col min="5" max="5" width="15.28515625" style="96" customWidth="1"/>
    <col min="6" max="6" width="12" style="284" customWidth="1"/>
    <col min="7" max="7" width="11.42578125" style="96" customWidth="1"/>
    <col min="8" max="8" width="1" style="96" customWidth="1"/>
    <col min="9" max="9" width="11.42578125" style="96" customWidth="1"/>
    <col min="10" max="10" width="4.5703125" style="96" customWidth="1"/>
    <col min="11" max="11" width="12.85546875" style="96" customWidth="1"/>
    <col min="12" max="12" width="11.42578125" style="96"/>
    <col min="13" max="13" width="27.7109375" style="96" customWidth="1"/>
    <col min="14" max="256" width="11.42578125" style="96"/>
    <col min="257" max="257" width="7.42578125" style="96" customWidth="1"/>
    <col min="258" max="258" width="20.85546875" style="96" customWidth="1"/>
    <col min="259" max="259" width="5.140625" style="96" customWidth="1"/>
    <col min="260" max="260" width="28" style="96" customWidth="1"/>
    <col min="261" max="261" width="15.28515625" style="96" customWidth="1"/>
    <col min="262" max="262" width="12" style="96" customWidth="1"/>
    <col min="263" max="263" width="11.42578125" style="96"/>
    <col min="264" max="264" width="1" style="96" customWidth="1"/>
    <col min="265" max="265" width="11.42578125" style="96"/>
    <col min="266" max="266" width="4.5703125" style="96" customWidth="1"/>
    <col min="267" max="267" width="12.85546875" style="96" customWidth="1"/>
    <col min="268" max="268" width="11.42578125" style="96"/>
    <col min="269" max="269" width="27.7109375" style="96" customWidth="1"/>
    <col min="270" max="512" width="11.42578125" style="96"/>
    <col min="513" max="513" width="7.42578125" style="96" customWidth="1"/>
    <col min="514" max="514" width="20.85546875" style="96" customWidth="1"/>
    <col min="515" max="515" width="5.140625" style="96" customWidth="1"/>
    <col min="516" max="516" width="28" style="96" customWidth="1"/>
    <col min="517" max="517" width="15.28515625" style="96" customWidth="1"/>
    <col min="518" max="518" width="12" style="96" customWidth="1"/>
    <col min="519" max="519" width="11.42578125" style="96"/>
    <col min="520" max="520" width="1" style="96" customWidth="1"/>
    <col min="521" max="521" width="11.42578125" style="96"/>
    <col min="522" max="522" width="4.5703125" style="96" customWidth="1"/>
    <col min="523" max="523" width="12.85546875" style="96" customWidth="1"/>
    <col min="524" max="524" width="11.42578125" style="96"/>
    <col min="525" max="525" width="27.7109375" style="96" customWidth="1"/>
    <col min="526" max="768" width="11.42578125" style="96"/>
    <col min="769" max="769" width="7.42578125" style="96" customWidth="1"/>
    <col min="770" max="770" width="20.85546875" style="96" customWidth="1"/>
    <col min="771" max="771" width="5.140625" style="96" customWidth="1"/>
    <col min="772" max="772" width="28" style="96" customWidth="1"/>
    <col min="773" max="773" width="15.28515625" style="96" customWidth="1"/>
    <col min="774" max="774" width="12" style="96" customWidth="1"/>
    <col min="775" max="775" width="11.42578125" style="96"/>
    <col min="776" max="776" width="1" style="96" customWidth="1"/>
    <col min="777" max="777" width="11.42578125" style="96"/>
    <col min="778" max="778" width="4.5703125" style="96" customWidth="1"/>
    <col min="779" max="779" width="12.85546875" style="96" customWidth="1"/>
    <col min="780" max="780" width="11.42578125" style="96"/>
    <col min="781" max="781" width="27.7109375" style="96" customWidth="1"/>
    <col min="782" max="1024" width="11.42578125" style="96"/>
    <col min="1025" max="1025" width="7.42578125" style="96" customWidth="1"/>
    <col min="1026" max="1026" width="20.85546875" style="96" customWidth="1"/>
    <col min="1027" max="1027" width="5.140625" style="96" customWidth="1"/>
    <col min="1028" max="1028" width="28" style="96" customWidth="1"/>
    <col min="1029" max="1029" width="15.28515625" style="96" customWidth="1"/>
    <col min="1030" max="1030" width="12" style="96" customWidth="1"/>
    <col min="1031" max="1031" width="11.42578125" style="96"/>
    <col min="1032" max="1032" width="1" style="96" customWidth="1"/>
    <col min="1033" max="1033" width="11.42578125" style="96"/>
    <col min="1034" max="1034" width="4.5703125" style="96" customWidth="1"/>
    <col min="1035" max="1035" width="12.85546875" style="96" customWidth="1"/>
    <col min="1036" max="1036" width="11.42578125" style="96"/>
    <col min="1037" max="1037" width="27.7109375" style="96" customWidth="1"/>
    <col min="1038" max="1280" width="11.42578125" style="96"/>
    <col min="1281" max="1281" width="7.42578125" style="96" customWidth="1"/>
    <col min="1282" max="1282" width="20.85546875" style="96" customWidth="1"/>
    <col min="1283" max="1283" width="5.140625" style="96" customWidth="1"/>
    <col min="1284" max="1284" width="28" style="96" customWidth="1"/>
    <col min="1285" max="1285" width="15.28515625" style="96" customWidth="1"/>
    <col min="1286" max="1286" width="12" style="96" customWidth="1"/>
    <col min="1287" max="1287" width="11.42578125" style="96"/>
    <col min="1288" max="1288" width="1" style="96" customWidth="1"/>
    <col min="1289" max="1289" width="11.42578125" style="96"/>
    <col min="1290" max="1290" width="4.5703125" style="96" customWidth="1"/>
    <col min="1291" max="1291" width="12.85546875" style="96" customWidth="1"/>
    <col min="1292" max="1292" width="11.42578125" style="96"/>
    <col min="1293" max="1293" width="27.7109375" style="96" customWidth="1"/>
    <col min="1294" max="1536" width="11.42578125" style="96"/>
    <col min="1537" max="1537" width="7.42578125" style="96" customWidth="1"/>
    <col min="1538" max="1538" width="20.85546875" style="96" customWidth="1"/>
    <col min="1539" max="1539" width="5.140625" style="96" customWidth="1"/>
    <col min="1540" max="1540" width="28" style="96" customWidth="1"/>
    <col min="1541" max="1541" width="15.28515625" style="96" customWidth="1"/>
    <col min="1542" max="1542" width="12" style="96" customWidth="1"/>
    <col min="1543" max="1543" width="11.42578125" style="96"/>
    <col min="1544" max="1544" width="1" style="96" customWidth="1"/>
    <col min="1545" max="1545" width="11.42578125" style="96"/>
    <col min="1546" max="1546" width="4.5703125" style="96" customWidth="1"/>
    <col min="1547" max="1547" width="12.85546875" style="96" customWidth="1"/>
    <col min="1548" max="1548" width="11.42578125" style="96"/>
    <col min="1549" max="1549" width="27.7109375" style="96" customWidth="1"/>
    <col min="1550" max="1792" width="11.42578125" style="96"/>
    <col min="1793" max="1793" width="7.42578125" style="96" customWidth="1"/>
    <col min="1794" max="1794" width="20.85546875" style="96" customWidth="1"/>
    <col min="1795" max="1795" width="5.140625" style="96" customWidth="1"/>
    <col min="1796" max="1796" width="28" style="96" customWidth="1"/>
    <col min="1797" max="1797" width="15.28515625" style="96" customWidth="1"/>
    <col min="1798" max="1798" width="12" style="96" customWidth="1"/>
    <col min="1799" max="1799" width="11.42578125" style="96"/>
    <col min="1800" max="1800" width="1" style="96" customWidth="1"/>
    <col min="1801" max="1801" width="11.42578125" style="96"/>
    <col min="1802" max="1802" width="4.5703125" style="96" customWidth="1"/>
    <col min="1803" max="1803" width="12.85546875" style="96" customWidth="1"/>
    <col min="1804" max="1804" width="11.42578125" style="96"/>
    <col min="1805" max="1805" width="27.7109375" style="96" customWidth="1"/>
    <col min="1806" max="2048" width="11.42578125" style="96"/>
    <col min="2049" max="2049" width="7.42578125" style="96" customWidth="1"/>
    <col min="2050" max="2050" width="20.85546875" style="96" customWidth="1"/>
    <col min="2051" max="2051" width="5.140625" style="96" customWidth="1"/>
    <col min="2052" max="2052" width="28" style="96" customWidth="1"/>
    <col min="2053" max="2053" width="15.28515625" style="96" customWidth="1"/>
    <col min="2054" max="2054" width="12" style="96" customWidth="1"/>
    <col min="2055" max="2055" width="11.42578125" style="96"/>
    <col min="2056" max="2056" width="1" style="96" customWidth="1"/>
    <col min="2057" max="2057" width="11.42578125" style="96"/>
    <col min="2058" max="2058" width="4.5703125" style="96" customWidth="1"/>
    <col min="2059" max="2059" width="12.85546875" style="96" customWidth="1"/>
    <col min="2060" max="2060" width="11.42578125" style="96"/>
    <col min="2061" max="2061" width="27.7109375" style="96" customWidth="1"/>
    <col min="2062" max="2304" width="11.42578125" style="96"/>
    <col min="2305" max="2305" width="7.42578125" style="96" customWidth="1"/>
    <col min="2306" max="2306" width="20.85546875" style="96" customWidth="1"/>
    <col min="2307" max="2307" width="5.140625" style="96" customWidth="1"/>
    <col min="2308" max="2308" width="28" style="96" customWidth="1"/>
    <col min="2309" max="2309" width="15.28515625" style="96" customWidth="1"/>
    <col min="2310" max="2310" width="12" style="96" customWidth="1"/>
    <col min="2311" max="2311" width="11.42578125" style="96"/>
    <col min="2312" max="2312" width="1" style="96" customWidth="1"/>
    <col min="2313" max="2313" width="11.42578125" style="96"/>
    <col min="2314" max="2314" width="4.5703125" style="96" customWidth="1"/>
    <col min="2315" max="2315" width="12.85546875" style="96" customWidth="1"/>
    <col min="2316" max="2316" width="11.42578125" style="96"/>
    <col min="2317" max="2317" width="27.7109375" style="96" customWidth="1"/>
    <col min="2318" max="2560" width="11.42578125" style="96"/>
    <col min="2561" max="2561" width="7.42578125" style="96" customWidth="1"/>
    <col min="2562" max="2562" width="20.85546875" style="96" customWidth="1"/>
    <col min="2563" max="2563" width="5.140625" style="96" customWidth="1"/>
    <col min="2564" max="2564" width="28" style="96" customWidth="1"/>
    <col min="2565" max="2565" width="15.28515625" style="96" customWidth="1"/>
    <col min="2566" max="2566" width="12" style="96" customWidth="1"/>
    <col min="2567" max="2567" width="11.42578125" style="96"/>
    <col min="2568" max="2568" width="1" style="96" customWidth="1"/>
    <col min="2569" max="2569" width="11.42578125" style="96"/>
    <col min="2570" max="2570" width="4.5703125" style="96" customWidth="1"/>
    <col min="2571" max="2571" width="12.85546875" style="96" customWidth="1"/>
    <col min="2572" max="2572" width="11.42578125" style="96"/>
    <col min="2573" max="2573" width="27.7109375" style="96" customWidth="1"/>
    <col min="2574" max="2816" width="11.42578125" style="96"/>
    <col min="2817" max="2817" width="7.42578125" style="96" customWidth="1"/>
    <col min="2818" max="2818" width="20.85546875" style="96" customWidth="1"/>
    <col min="2819" max="2819" width="5.140625" style="96" customWidth="1"/>
    <col min="2820" max="2820" width="28" style="96" customWidth="1"/>
    <col min="2821" max="2821" width="15.28515625" style="96" customWidth="1"/>
    <col min="2822" max="2822" width="12" style="96" customWidth="1"/>
    <col min="2823" max="2823" width="11.42578125" style="96"/>
    <col min="2824" max="2824" width="1" style="96" customWidth="1"/>
    <col min="2825" max="2825" width="11.42578125" style="96"/>
    <col min="2826" max="2826" width="4.5703125" style="96" customWidth="1"/>
    <col min="2827" max="2827" width="12.85546875" style="96" customWidth="1"/>
    <col min="2828" max="2828" width="11.42578125" style="96"/>
    <col min="2829" max="2829" width="27.7109375" style="96" customWidth="1"/>
    <col min="2830" max="3072" width="11.42578125" style="96"/>
    <col min="3073" max="3073" width="7.42578125" style="96" customWidth="1"/>
    <col min="3074" max="3074" width="20.85546875" style="96" customWidth="1"/>
    <col min="3075" max="3075" width="5.140625" style="96" customWidth="1"/>
    <col min="3076" max="3076" width="28" style="96" customWidth="1"/>
    <col min="3077" max="3077" width="15.28515625" style="96" customWidth="1"/>
    <col min="3078" max="3078" width="12" style="96" customWidth="1"/>
    <col min="3079" max="3079" width="11.42578125" style="96"/>
    <col min="3080" max="3080" width="1" style="96" customWidth="1"/>
    <col min="3081" max="3081" width="11.42578125" style="96"/>
    <col min="3082" max="3082" width="4.5703125" style="96" customWidth="1"/>
    <col min="3083" max="3083" width="12.85546875" style="96" customWidth="1"/>
    <col min="3084" max="3084" width="11.42578125" style="96"/>
    <col min="3085" max="3085" width="27.7109375" style="96" customWidth="1"/>
    <col min="3086" max="3328" width="11.42578125" style="96"/>
    <col min="3329" max="3329" width="7.42578125" style="96" customWidth="1"/>
    <col min="3330" max="3330" width="20.85546875" style="96" customWidth="1"/>
    <col min="3331" max="3331" width="5.140625" style="96" customWidth="1"/>
    <col min="3332" max="3332" width="28" style="96" customWidth="1"/>
    <col min="3333" max="3333" width="15.28515625" style="96" customWidth="1"/>
    <col min="3334" max="3334" width="12" style="96" customWidth="1"/>
    <col min="3335" max="3335" width="11.42578125" style="96"/>
    <col min="3336" max="3336" width="1" style="96" customWidth="1"/>
    <col min="3337" max="3337" width="11.42578125" style="96"/>
    <col min="3338" max="3338" width="4.5703125" style="96" customWidth="1"/>
    <col min="3339" max="3339" width="12.85546875" style="96" customWidth="1"/>
    <col min="3340" max="3340" width="11.42578125" style="96"/>
    <col min="3341" max="3341" width="27.7109375" style="96" customWidth="1"/>
    <col min="3342" max="3584" width="11.42578125" style="96"/>
    <col min="3585" max="3585" width="7.42578125" style="96" customWidth="1"/>
    <col min="3586" max="3586" width="20.85546875" style="96" customWidth="1"/>
    <col min="3587" max="3587" width="5.140625" style="96" customWidth="1"/>
    <col min="3588" max="3588" width="28" style="96" customWidth="1"/>
    <col min="3589" max="3589" width="15.28515625" style="96" customWidth="1"/>
    <col min="3590" max="3590" width="12" style="96" customWidth="1"/>
    <col min="3591" max="3591" width="11.42578125" style="96"/>
    <col min="3592" max="3592" width="1" style="96" customWidth="1"/>
    <col min="3593" max="3593" width="11.42578125" style="96"/>
    <col min="3594" max="3594" width="4.5703125" style="96" customWidth="1"/>
    <col min="3595" max="3595" width="12.85546875" style="96" customWidth="1"/>
    <col min="3596" max="3596" width="11.42578125" style="96"/>
    <col min="3597" max="3597" width="27.7109375" style="96" customWidth="1"/>
    <col min="3598" max="3840" width="11.42578125" style="96"/>
    <col min="3841" max="3841" width="7.42578125" style="96" customWidth="1"/>
    <col min="3842" max="3842" width="20.85546875" style="96" customWidth="1"/>
    <col min="3843" max="3843" width="5.140625" style="96" customWidth="1"/>
    <col min="3844" max="3844" width="28" style="96" customWidth="1"/>
    <col min="3845" max="3845" width="15.28515625" style="96" customWidth="1"/>
    <col min="3846" max="3846" width="12" style="96" customWidth="1"/>
    <col min="3847" max="3847" width="11.42578125" style="96"/>
    <col min="3848" max="3848" width="1" style="96" customWidth="1"/>
    <col min="3849" max="3849" width="11.42578125" style="96"/>
    <col min="3850" max="3850" width="4.5703125" style="96" customWidth="1"/>
    <col min="3851" max="3851" width="12.85546875" style="96" customWidth="1"/>
    <col min="3852" max="3852" width="11.42578125" style="96"/>
    <col min="3853" max="3853" width="27.7109375" style="96" customWidth="1"/>
    <col min="3854" max="4096" width="11.42578125" style="96"/>
    <col min="4097" max="4097" width="7.42578125" style="96" customWidth="1"/>
    <col min="4098" max="4098" width="20.85546875" style="96" customWidth="1"/>
    <col min="4099" max="4099" width="5.140625" style="96" customWidth="1"/>
    <col min="4100" max="4100" width="28" style="96" customWidth="1"/>
    <col min="4101" max="4101" width="15.28515625" style="96" customWidth="1"/>
    <col min="4102" max="4102" width="12" style="96" customWidth="1"/>
    <col min="4103" max="4103" width="11.42578125" style="96"/>
    <col min="4104" max="4104" width="1" style="96" customWidth="1"/>
    <col min="4105" max="4105" width="11.42578125" style="96"/>
    <col min="4106" max="4106" width="4.5703125" style="96" customWidth="1"/>
    <col min="4107" max="4107" width="12.85546875" style="96" customWidth="1"/>
    <col min="4108" max="4108" width="11.42578125" style="96"/>
    <col min="4109" max="4109" width="27.7109375" style="96" customWidth="1"/>
    <col min="4110" max="4352" width="11.42578125" style="96"/>
    <col min="4353" max="4353" width="7.42578125" style="96" customWidth="1"/>
    <col min="4354" max="4354" width="20.85546875" style="96" customWidth="1"/>
    <col min="4355" max="4355" width="5.140625" style="96" customWidth="1"/>
    <col min="4356" max="4356" width="28" style="96" customWidth="1"/>
    <col min="4357" max="4357" width="15.28515625" style="96" customWidth="1"/>
    <col min="4358" max="4358" width="12" style="96" customWidth="1"/>
    <col min="4359" max="4359" width="11.42578125" style="96"/>
    <col min="4360" max="4360" width="1" style="96" customWidth="1"/>
    <col min="4361" max="4361" width="11.42578125" style="96"/>
    <col min="4362" max="4362" width="4.5703125" style="96" customWidth="1"/>
    <col min="4363" max="4363" width="12.85546875" style="96" customWidth="1"/>
    <col min="4364" max="4364" width="11.42578125" style="96"/>
    <col min="4365" max="4365" width="27.7109375" style="96" customWidth="1"/>
    <col min="4366" max="4608" width="11.42578125" style="96"/>
    <col min="4609" max="4609" width="7.42578125" style="96" customWidth="1"/>
    <col min="4610" max="4610" width="20.85546875" style="96" customWidth="1"/>
    <col min="4611" max="4611" width="5.140625" style="96" customWidth="1"/>
    <col min="4612" max="4612" width="28" style="96" customWidth="1"/>
    <col min="4613" max="4613" width="15.28515625" style="96" customWidth="1"/>
    <col min="4614" max="4614" width="12" style="96" customWidth="1"/>
    <col min="4615" max="4615" width="11.42578125" style="96"/>
    <col min="4616" max="4616" width="1" style="96" customWidth="1"/>
    <col min="4617" max="4617" width="11.42578125" style="96"/>
    <col min="4618" max="4618" width="4.5703125" style="96" customWidth="1"/>
    <col min="4619" max="4619" width="12.85546875" style="96" customWidth="1"/>
    <col min="4620" max="4620" width="11.42578125" style="96"/>
    <col min="4621" max="4621" width="27.7109375" style="96" customWidth="1"/>
    <col min="4622" max="4864" width="11.42578125" style="96"/>
    <col min="4865" max="4865" width="7.42578125" style="96" customWidth="1"/>
    <col min="4866" max="4866" width="20.85546875" style="96" customWidth="1"/>
    <col min="4867" max="4867" width="5.140625" style="96" customWidth="1"/>
    <col min="4868" max="4868" width="28" style="96" customWidth="1"/>
    <col min="4869" max="4869" width="15.28515625" style="96" customWidth="1"/>
    <col min="4870" max="4870" width="12" style="96" customWidth="1"/>
    <col min="4871" max="4871" width="11.42578125" style="96"/>
    <col min="4872" max="4872" width="1" style="96" customWidth="1"/>
    <col min="4873" max="4873" width="11.42578125" style="96"/>
    <col min="4874" max="4874" width="4.5703125" style="96" customWidth="1"/>
    <col min="4875" max="4875" width="12.85546875" style="96" customWidth="1"/>
    <col min="4876" max="4876" width="11.42578125" style="96"/>
    <col min="4877" max="4877" width="27.7109375" style="96" customWidth="1"/>
    <col min="4878" max="5120" width="11.42578125" style="96"/>
    <col min="5121" max="5121" width="7.42578125" style="96" customWidth="1"/>
    <col min="5122" max="5122" width="20.85546875" style="96" customWidth="1"/>
    <col min="5123" max="5123" width="5.140625" style="96" customWidth="1"/>
    <col min="5124" max="5124" width="28" style="96" customWidth="1"/>
    <col min="5125" max="5125" width="15.28515625" style="96" customWidth="1"/>
    <col min="5126" max="5126" width="12" style="96" customWidth="1"/>
    <col min="5127" max="5127" width="11.42578125" style="96"/>
    <col min="5128" max="5128" width="1" style="96" customWidth="1"/>
    <col min="5129" max="5129" width="11.42578125" style="96"/>
    <col min="5130" max="5130" width="4.5703125" style="96" customWidth="1"/>
    <col min="5131" max="5131" width="12.85546875" style="96" customWidth="1"/>
    <col min="5132" max="5132" width="11.42578125" style="96"/>
    <col min="5133" max="5133" width="27.7109375" style="96" customWidth="1"/>
    <col min="5134" max="5376" width="11.42578125" style="96"/>
    <col min="5377" max="5377" width="7.42578125" style="96" customWidth="1"/>
    <col min="5378" max="5378" width="20.85546875" style="96" customWidth="1"/>
    <col min="5379" max="5379" width="5.140625" style="96" customWidth="1"/>
    <col min="5380" max="5380" width="28" style="96" customWidth="1"/>
    <col min="5381" max="5381" width="15.28515625" style="96" customWidth="1"/>
    <col min="5382" max="5382" width="12" style="96" customWidth="1"/>
    <col min="5383" max="5383" width="11.42578125" style="96"/>
    <col min="5384" max="5384" width="1" style="96" customWidth="1"/>
    <col min="5385" max="5385" width="11.42578125" style="96"/>
    <col min="5386" max="5386" width="4.5703125" style="96" customWidth="1"/>
    <col min="5387" max="5387" width="12.85546875" style="96" customWidth="1"/>
    <col min="5388" max="5388" width="11.42578125" style="96"/>
    <col min="5389" max="5389" width="27.7109375" style="96" customWidth="1"/>
    <col min="5390" max="5632" width="11.42578125" style="96"/>
    <col min="5633" max="5633" width="7.42578125" style="96" customWidth="1"/>
    <col min="5634" max="5634" width="20.85546875" style="96" customWidth="1"/>
    <col min="5635" max="5635" width="5.140625" style="96" customWidth="1"/>
    <col min="5636" max="5636" width="28" style="96" customWidth="1"/>
    <col min="5637" max="5637" width="15.28515625" style="96" customWidth="1"/>
    <col min="5638" max="5638" width="12" style="96" customWidth="1"/>
    <col min="5639" max="5639" width="11.42578125" style="96"/>
    <col min="5640" max="5640" width="1" style="96" customWidth="1"/>
    <col min="5641" max="5641" width="11.42578125" style="96"/>
    <col min="5642" max="5642" width="4.5703125" style="96" customWidth="1"/>
    <col min="5643" max="5643" width="12.85546875" style="96" customWidth="1"/>
    <col min="5644" max="5644" width="11.42578125" style="96"/>
    <col min="5645" max="5645" width="27.7109375" style="96" customWidth="1"/>
    <col min="5646" max="5888" width="11.42578125" style="96"/>
    <col min="5889" max="5889" width="7.42578125" style="96" customWidth="1"/>
    <col min="5890" max="5890" width="20.85546875" style="96" customWidth="1"/>
    <col min="5891" max="5891" width="5.140625" style="96" customWidth="1"/>
    <col min="5892" max="5892" width="28" style="96" customWidth="1"/>
    <col min="5893" max="5893" width="15.28515625" style="96" customWidth="1"/>
    <col min="5894" max="5894" width="12" style="96" customWidth="1"/>
    <col min="5895" max="5895" width="11.42578125" style="96"/>
    <col min="5896" max="5896" width="1" style="96" customWidth="1"/>
    <col min="5897" max="5897" width="11.42578125" style="96"/>
    <col min="5898" max="5898" width="4.5703125" style="96" customWidth="1"/>
    <col min="5899" max="5899" width="12.85546875" style="96" customWidth="1"/>
    <col min="5900" max="5900" width="11.42578125" style="96"/>
    <col min="5901" max="5901" width="27.7109375" style="96" customWidth="1"/>
    <col min="5902" max="6144" width="11.42578125" style="96"/>
    <col min="6145" max="6145" width="7.42578125" style="96" customWidth="1"/>
    <col min="6146" max="6146" width="20.85546875" style="96" customWidth="1"/>
    <col min="6147" max="6147" width="5.140625" style="96" customWidth="1"/>
    <col min="6148" max="6148" width="28" style="96" customWidth="1"/>
    <col min="6149" max="6149" width="15.28515625" style="96" customWidth="1"/>
    <col min="6150" max="6150" width="12" style="96" customWidth="1"/>
    <col min="6151" max="6151" width="11.42578125" style="96"/>
    <col min="6152" max="6152" width="1" style="96" customWidth="1"/>
    <col min="6153" max="6153" width="11.42578125" style="96"/>
    <col min="6154" max="6154" width="4.5703125" style="96" customWidth="1"/>
    <col min="6155" max="6155" width="12.85546875" style="96" customWidth="1"/>
    <col min="6156" max="6156" width="11.42578125" style="96"/>
    <col min="6157" max="6157" width="27.7109375" style="96" customWidth="1"/>
    <col min="6158" max="6400" width="11.42578125" style="96"/>
    <col min="6401" max="6401" width="7.42578125" style="96" customWidth="1"/>
    <col min="6402" max="6402" width="20.85546875" style="96" customWidth="1"/>
    <col min="6403" max="6403" width="5.140625" style="96" customWidth="1"/>
    <col min="6404" max="6404" width="28" style="96" customWidth="1"/>
    <col min="6405" max="6405" width="15.28515625" style="96" customWidth="1"/>
    <col min="6406" max="6406" width="12" style="96" customWidth="1"/>
    <col min="6407" max="6407" width="11.42578125" style="96"/>
    <col min="6408" max="6408" width="1" style="96" customWidth="1"/>
    <col min="6409" max="6409" width="11.42578125" style="96"/>
    <col min="6410" max="6410" width="4.5703125" style="96" customWidth="1"/>
    <col min="6411" max="6411" width="12.85546875" style="96" customWidth="1"/>
    <col min="6412" max="6412" width="11.42578125" style="96"/>
    <col min="6413" max="6413" width="27.7109375" style="96" customWidth="1"/>
    <col min="6414" max="6656" width="11.42578125" style="96"/>
    <col min="6657" max="6657" width="7.42578125" style="96" customWidth="1"/>
    <col min="6658" max="6658" width="20.85546875" style="96" customWidth="1"/>
    <col min="6659" max="6659" width="5.140625" style="96" customWidth="1"/>
    <col min="6660" max="6660" width="28" style="96" customWidth="1"/>
    <col min="6661" max="6661" width="15.28515625" style="96" customWidth="1"/>
    <col min="6662" max="6662" width="12" style="96" customWidth="1"/>
    <col min="6663" max="6663" width="11.42578125" style="96"/>
    <col min="6664" max="6664" width="1" style="96" customWidth="1"/>
    <col min="6665" max="6665" width="11.42578125" style="96"/>
    <col min="6666" max="6666" width="4.5703125" style="96" customWidth="1"/>
    <col min="6667" max="6667" width="12.85546875" style="96" customWidth="1"/>
    <col min="6668" max="6668" width="11.42578125" style="96"/>
    <col min="6669" max="6669" width="27.7109375" style="96" customWidth="1"/>
    <col min="6670" max="6912" width="11.42578125" style="96"/>
    <col min="6913" max="6913" width="7.42578125" style="96" customWidth="1"/>
    <col min="6914" max="6914" width="20.85546875" style="96" customWidth="1"/>
    <col min="6915" max="6915" width="5.140625" style="96" customWidth="1"/>
    <col min="6916" max="6916" width="28" style="96" customWidth="1"/>
    <col min="6917" max="6917" width="15.28515625" style="96" customWidth="1"/>
    <col min="6918" max="6918" width="12" style="96" customWidth="1"/>
    <col min="6919" max="6919" width="11.42578125" style="96"/>
    <col min="6920" max="6920" width="1" style="96" customWidth="1"/>
    <col min="6921" max="6921" width="11.42578125" style="96"/>
    <col min="6922" max="6922" width="4.5703125" style="96" customWidth="1"/>
    <col min="6923" max="6923" width="12.85546875" style="96" customWidth="1"/>
    <col min="6924" max="6924" width="11.42578125" style="96"/>
    <col min="6925" max="6925" width="27.7109375" style="96" customWidth="1"/>
    <col min="6926" max="7168" width="11.42578125" style="96"/>
    <col min="7169" max="7169" width="7.42578125" style="96" customWidth="1"/>
    <col min="7170" max="7170" width="20.85546875" style="96" customWidth="1"/>
    <col min="7171" max="7171" width="5.140625" style="96" customWidth="1"/>
    <col min="7172" max="7172" width="28" style="96" customWidth="1"/>
    <col min="7173" max="7173" width="15.28515625" style="96" customWidth="1"/>
    <col min="7174" max="7174" width="12" style="96" customWidth="1"/>
    <col min="7175" max="7175" width="11.42578125" style="96"/>
    <col min="7176" max="7176" width="1" style="96" customWidth="1"/>
    <col min="7177" max="7177" width="11.42578125" style="96"/>
    <col min="7178" max="7178" width="4.5703125" style="96" customWidth="1"/>
    <col min="7179" max="7179" width="12.85546875" style="96" customWidth="1"/>
    <col min="7180" max="7180" width="11.42578125" style="96"/>
    <col min="7181" max="7181" width="27.7109375" style="96" customWidth="1"/>
    <col min="7182" max="7424" width="11.42578125" style="96"/>
    <col min="7425" max="7425" width="7.42578125" style="96" customWidth="1"/>
    <col min="7426" max="7426" width="20.85546875" style="96" customWidth="1"/>
    <col min="7427" max="7427" width="5.140625" style="96" customWidth="1"/>
    <col min="7428" max="7428" width="28" style="96" customWidth="1"/>
    <col min="7429" max="7429" width="15.28515625" style="96" customWidth="1"/>
    <col min="7430" max="7430" width="12" style="96" customWidth="1"/>
    <col min="7431" max="7431" width="11.42578125" style="96"/>
    <col min="7432" max="7432" width="1" style="96" customWidth="1"/>
    <col min="7433" max="7433" width="11.42578125" style="96"/>
    <col min="7434" max="7434" width="4.5703125" style="96" customWidth="1"/>
    <col min="7435" max="7435" width="12.85546875" style="96" customWidth="1"/>
    <col min="7436" max="7436" width="11.42578125" style="96"/>
    <col min="7437" max="7437" width="27.7109375" style="96" customWidth="1"/>
    <col min="7438" max="7680" width="11.42578125" style="96"/>
    <col min="7681" max="7681" width="7.42578125" style="96" customWidth="1"/>
    <col min="7682" max="7682" width="20.85546875" style="96" customWidth="1"/>
    <col min="7683" max="7683" width="5.140625" style="96" customWidth="1"/>
    <col min="7684" max="7684" width="28" style="96" customWidth="1"/>
    <col min="7685" max="7685" width="15.28515625" style="96" customWidth="1"/>
    <col min="7686" max="7686" width="12" style="96" customWidth="1"/>
    <col min="7687" max="7687" width="11.42578125" style="96"/>
    <col min="7688" max="7688" width="1" style="96" customWidth="1"/>
    <col min="7689" max="7689" width="11.42578125" style="96"/>
    <col min="7690" max="7690" width="4.5703125" style="96" customWidth="1"/>
    <col min="7691" max="7691" width="12.85546875" style="96" customWidth="1"/>
    <col min="7692" max="7692" width="11.42578125" style="96"/>
    <col min="7693" max="7693" width="27.7109375" style="96" customWidth="1"/>
    <col min="7694" max="7936" width="11.42578125" style="96"/>
    <col min="7937" max="7937" width="7.42578125" style="96" customWidth="1"/>
    <col min="7938" max="7938" width="20.85546875" style="96" customWidth="1"/>
    <col min="7939" max="7939" width="5.140625" style="96" customWidth="1"/>
    <col min="7940" max="7940" width="28" style="96" customWidth="1"/>
    <col min="7941" max="7941" width="15.28515625" style="96" customWidth="1"/>
    <col min="7942" max="7942" width="12" style="96" customWidth="1"/>
    <col min="7943" max="7943" width="11.42578125" style="96"/>
    <col min="7944" max="7944" width="1" style="96" customWidth="1"/>
    <col min="7945" max="7945" width="11.42578125" style="96"/>
    <col min="7946" max="7946" width="4.5703125" style="96" customWidth="1"/>
    <col min="7947" max="7947" width="12.85546875" style="96" customWidth="1"/>
    <col min="7948" max="7948" width="11.42578125" style="96"/>
    <col min="7949" max="7949" width="27.7109375" style="96" customWidth="1"/>
    <col min="7950" max="8192" width="11.42578125" style="96"/>
    <col min="8193" max="8193" width="7.42578125" style="96" customWidth="1"/>
    <col min="8194" max="8194" width="20.85546875" style="96" customWidth="1"/>
    <col min="8195" max="8195" width="5.140625" style="96" customWidth="1"/>
    <col min="8196" max="8196" width="28" style="96" customWidth="1"/>
    <col min="8197" max="8197" width="15.28515625" style="96" customWidth="1"/>
    <col min="8198" max="8198" width="12" style="96" customWidth="1"/>
    <col min="8199" max="8199" width="11.42578125" style="96"/>
    <col min="8200" max="8200" width="1" style="96" customWidth="1"/>
    <col min="8201" max="8201" width="11.42578125" style="96"/>
    <col min="8202" max="8202" width="4.5703125" style="96" customWidth="1"/>
    <col min="8203" max="8203" width="12.85546875" style="96" customWidth="1"/>
    <col min="8204" max="8204" width="11.42578125" style="96"/>
    <col min="8205" max="8205" width="27.7109375" style="96" customWidth="1"/>
    <col min="8206" max="8448" width="11.42578125" style="96"/>
    <col min="8449" max="8449" width="7.42578125" style="96" customWidth="1"/>
    <col min="8450" max="8450" width="20.85546875" style="96" customWidth="1"/>
    <col min="8451" max="8451" width="5.140625" style="96" customWidth="1"/>
    <col min="8452" max="8452" width="28" style="96" customWidth="1"/>
    <col min="8453" max="8453" width="15.28515625" style="96" customWidth="1"/>
    <col min="8454" max="8454" width="12" style="96" customWidth="1"/>
    <col min="8455" max="8455" width="11.42578125" style="96"/>
    <col min="8456" max="8456" width="1" style="96" customWidth="1"/>
    <col min="8457" max="8457" width="11.42578125" style="96"/>
    <col min="8458" max="8458" width="4.5703125" style="96" customWidth="1"/>
    <col min="8459" max="8459" width="12.85546875" style="96" customWidth="1"/>
    <col min="8460" max="8460" width="11.42578125" style="96"/>
    <col min="8461" max="8461" width="27.7109375" style="96" customWidth="1"/>
    <col min="8462" max="8704" width="11.42578125" style="96"/>
    <col min="8705" max="8705" width="7.42578125" style="96" customWidth="1"/>
    <col min="8706" max="8706" width="20.85546875" style="96" customWidth="1"/>
    <col min="8707" max="8707" width="5.140625" style="96" customWidth="1"/>
    <col min="8708" max="8708" width="28" style="96" customWidth="1"/>
    <col min="8709" max="8709" width="15.28515625" style="96" customWidth="1"/>
    <col min="8710" max="8710" width="12" style="96" customWidth="1"/>
    <col min="8711" max="8711" width="11.42578125" style="96"/>
    <col min="8712" max="8712" width="1" style="96" customWidth="1"/>
    <col min="8713" max="8713" width="11.42578125" style="96"/>
    <col min="8714" max="8714" width="4.5703125" style="96" customWidth="1"/>
    <col min="8715" max="8715" width="12.85546875" style="96" customWidth="1"/>
    <col min="8716" max="8716" width="11.42578125" style="96"/>
    <col min="8717" max="8717" width="27.7109375" style="96" customWidth="1"/>
    <col min="8718" max="8960" width="11.42578125" style="96"/>
    <col min="8961" max="8961" width="7.42578125" style="96" customWidth="1"/>
    <col min="8962" max="8962" width="20.85546875" style="96" customWidth="1"/>
    <col min="8963" max="8963" width="5.140625" style="96" customWidth="1"/>
    <col min="8964" max="8964" width="28" style="96" customWidth="1"/>
    <col min="8965" max="8965" width="15.28515625" style="96" customWidth="1"/>
    <col min="8966" max="8966" width="12" style="96" customWidth="1"/>
    <col min="8967" max="8967" width="11.42578125" style="96"/>
    <col min="8968" max="8968" width="1" style="96" customWidth="1"/>
    <col min="8969" max="8969" width="11.42578125" style="96"/>
    <col min="8970" max="8970" width="4.5703125" style="96" customWidth="1"/>
    <col min="8971" max="8971" width="12.85546875" style="96" customWidth="1"/>
    <col min="8972" max="8972" width="11.42578125" style="96"/>
    <col min="8973" max="8973" width="27.7109375" style="96" customWidth="1"/>
    <col min="8974" max="9216" width="11.42578125" style="96"/>
    <col min="9217" max="9217" width="7.42578125" style="96" customWidth="1"/>
    <col min="9218" max="9218" width="20.85546875" style="96" customWidth="1"/>
    <col min="9219" max="9219" width="5.140625" style="96" customWidth="1"/>
    <col min="9220" max="9220" width="28" style="96" customWidth="1"/>
    <col min="9221" max="9221" width="15.28515625" style="96" customWidth="1"/>
    <col min="9222" max="9222" width="12" style="96" customWidth="1"/>
    <col min="9223" max="9223" width="11.42578125" style="96"/>
    <col min="9224" max="9224" width="1" style="96" customWidth="1"/>
    <col min="9225" max="9225" width="11.42578125" style="96"/>
    <col min="9226" max="9226" width="4.5703125" style="96" customWidth="1"/>
    <col min="9227" max="9227" width="12.85546875" style="96" customWidth="1"/>
    <col min="9228" max="9228" width="11.42578125" style="96"/>
    <col min="9229" max="9229" width="27.7109375" style="96" customWidth="1"/>
    <col min="9230" max="9472" width="11.42578125" style="96"/>
    <col min="9473" max="9473" width="7.42578125" style="96" customWidth="1"/>
    <col min="9474" max="9474" width="20.85546875" style="96" customWidth="1"/>
    <col min="9475" max="9475" width="5.140625" style="96" customWidth="1"/>
    <col min="9476" max="9476" width="28" style="96" customWidth="1"/>
    <col min="9477" max="9477" width="15.28515625" style="96" customWidth="1"/>
    <col min="9478" max="9478" width="12" style="96" customWidth="1"/>
    <col min="9479" max="9479" width="11.42578125" style="96"/>
    <col min="9480" max="9480" width="1" style="96" customWidth="1"/>
    <col min="9481" max="9481" width="11.42578125" style="96"/>
    <col min="9482" max="9482" width="4.5703125" style="96" customWidth="1"/>
    <col min="9483" max="9483" width="12.85546875" style="96" customWidth="1"/>
    <col min="9484" max="9484" width="11.42578125" style="96"/>
    <col min="9485" max="9485" width="27.7109375" style="96" customWidth="1"/>
    <col min="9486" max="9728" width="11.42578125" style="96"/>
    <col min="9729" max="9729" width="7.42578125" style="96" customWidth="1"/>
    <col min="9730" max="9730" width="20.85546875" style="96" customWidth="1"/>
    <col min="9731" max="9731" width="5.140625" style="96" customWidth="1"/>
    <col min="9732" max="9732" width="28" style="96" customWidth="1"/>
    <col min="9733" max="9733" width="15.28515625" style="96" customWidth="1"/>
    <col min="9734" max="9734" width="12" style="96" customWidth="1"/>
    <col min="9735" max="9735" width="11.42578125" style="96"/>
    <col min="9736" max="9736" width="1" style="96" customWidth="1"/>
    <col min="9737" max="9737" width="11.42578125" style="96"/>
    <col min="9738" max="9738" width="4.5703125" style="96" customWidth="1"/>
    <col min="9739" max="9739" width="12.85546875" style="96" customWidth="1"/>
    <col min="9740" max="9740" width="11.42578125" style="96"/>
    <col min="9741" max="9741" width="27.7109375" style="96" customWidth="1"/>
    <col min="9742" max="9984" width="11.42578125" style="96"/>
    <col min="9985" max="9985" width="7.42578125" style="96" customWidth="1"/>
    <col min="9986" max="9986" width="20.85546875" style="96" customWidth="1"/>
    <col min="9987" max="9987" width="5.140625" style="96" customWidth="1"/>
    <col min="9988" max="9988" width="28" style="96" customWidth="1"/>
    <col min="9989" max="9989" width="15.28515625" style="96" customWidth="1"/>
    <col min="9990" max="9990" width="12" style="96" customWidth="1"/>
    <col min="9991" max="9991" width="11.42578125" style="96"/>
    <col min="9992" max="9992" width="1" style="96" customWidth="1"/>
    <col min="9993" max="9993" width="11.42578125" style="96"/>
    <col min="9994" max="9994" width="4.5703125" style="96" customWidth="1"/>
    <col min="9995" max="9995" width="12.85546875" style="96" customWidth="1"/>
    <col min="9996" max="9996" width="11.42578125" style="96"/>
    <col min="9997" max="9997" width="27.7109375" style="96" customWidth="1"/>
    <col min="9998" max="10240" width="11.42578125" style="96"/>
    <col min="10241" max="10241" width="7.42578125" style="96" customWidth="1"/>
    <col min="10242" max="10242" width="20.85546875" style="96" customWidth="1"/>
    <col min="10243" max="10243" width="5.140625" style="96" customWidth="1"/>
    <col min="10244" max="10244" width="28" style="96" customWidth="1"/>
    <col min="10245" max="10245" width="15.28515625" style="96" customWidth="1"/>
    <col min="10246" max="10246" width="12" style="96" customWidth="1"/>
    <col min="10247" max="10247" width="11.42578125" style="96"/>
    <col min="10248" max="10248" width="1" style="96" customWidth="1"/>
    <col min="10249" max="10249" width="11.42578125" style="96"/>
    <col min="10250" max="10250" width="4.5703125" style="96" customWidth="1"/>
    <col min="10251" max="10251" width="12.85546875" style="96" customWidth="1"/>
    <col min="10252" max="10252" width="11.42578125" style="96"/>
    <col min="10253" max="10253" width="27.7109375" style="96" customWidth="1"/>
    <col min="10254" max="10496" width="11.42578125" style="96"/>
    <col min="10497" max="10497" width="7.42578125" style="96" customWidth="1"/>
    <col min="10498" max="10498" width="20.85546875" style="96" customWidth="1"/>
    <col min="10499" max="10499" width="5.140625" style="96" customWidth="1"/>
    <col min="10500" max="10500" width="28" style="96" customWidth="1"/>
    <col min="10501" max="10501" width="15.28515625" style="96" customWidth="1"/>
    <col min="10502" max="10502" width="12" style="96" customWidth="1"/>
    <col min="10503" max="10503" width="11.42578125" style="96"/>
    <col min="10504" max="10504" width="1" style="96" customWidth="1"/>
    <col min="10505" max="10505" width="11.42578125" style="96"/>
    <col min="10506" max="10506" width="4.5703125" style="96" customWidth="1"/>
    <col min="10507" max="10507" width="12.85546875" style="96" customWidth="1"/>
    <col min="10508" max="10508" width="11.42578125" style="96"/>
    <col min="10509" max="10509" width="27.7109375" style="96" customWidth="1"/>
    <col min="10510" max="10752" width="11.42578125" style="96"/>
    <col min="10753" max="10753" width="7.42578125" style="96" customWidth="1"/>
    <col min="10754" max="10754" width="20.85546875" style="96" customWidth="1"/>
    <col min="10755" max="10755" width="5.140625" style="96" customWidth="1"/>
    <col min="10756" max="10756" width="28" style="96" customWidth="1"/>
    <col min="10757" max="10757" width="15.28515625" style="96" customWidth="1"/>
    <col min="10758" max="10758" width="12" style="96" customWidth="1"/>
    <col min="10759" max="10759" width="11.42578125" style="96"/>
    <col min="10760" max="10760" width="1" style="96" customWidth="1"/>
    <col min="10761" max="10761" width="11.42578125" style="96"/>
    <col min="10762" max="10762" width="4.5703125" style="96" customWidth="1"/>
    <col min="10763" max="10763" width="12.85546875" style="96" customWidth="1"/>
    <col min="10764" max="10764" width="11.42578125" style="96"/>
    <col min="10765" max="10765" width="27.7109375" style="96" customWidth="1"/>
    <col min="10766" max="11008" width="11.42578125" style="96"/>
    <col min="11009" max="11009" width="7.42578125" style="96" customWidth="1"/>
    <col min="11010" max="11010" width="20.85546875" style="96" customWidth="1"/>
    <col min="11011" max="11011" width="5.140625" style="96" customWidth="1"/>
    <col min="11012" max="11012" width="28" style="96" customWidth="1"/>
    <col min="11013" max="11013" width="15.28515625" style="96" customWidth="1"/>
    <col min="11014" max="11014" width="12" style="96" customWidth="1"/>
    <col min="11015" max="11015" width="11.42578125" style="96"/>
    <col min="11016" max="11016" width="1" style="96" customWidth="1"/>
    <col min="11017" max="11017" width="11.42578125" style="96"/>
    <col min="11018" max="11018" width="4.5703125" style="96" customWidth="1"/>
    <col min="11019" max="11019" width="12.85546875" style="96" customWidth="1"/>
    <col min="11020" max="11020" width="11.42578125" style="96"/>
    <col min="11021" max="11021" width="27.7109375" style="96" customWidth="1"/>
    <col min="11022" max="11264" width="11.42578125" style="96"/>
    <col min="11265" max="11265" width="7.42578125" style="96" customWidth="1"/>
    <col min="11266" max="11266" width="20.85546875" style="96" customWidth="1"/>
    <col min="11267" max="11267" width="5.140625" style="96" customWidth="1"/>
    <col min="11268" max="11268" width="28" style="96" customWidth="1"/>
    <col min="11269" max="11269" width="15.28515625" style="96" customWidth="1"/>
    <col min="11270" max="11270" width="12" style="96" customWidth="1"/>
    <col min="11271" max="11271" width="11.42578125" style="96"/>
    <col min="11272" max="11272" width="1" style="96" customWidth="1"/>
    <col min="11273" max="11273" width="11.42578125" style="96"/>
    <col min="11274" max="11274" width="4.5703125" style="96" customWidth="1"/>
    <col min="11275" max="11275" width="12.85546875" style="96" customWidth="1"/>
    <col min="11276" max="11276" width="11.42578125" style="96"/>
    <col min="11277" max="11277" width="27.7109375" style="96" customWidth="1"/>
    <col min="11278" max="11520" width="11.42578125" style="96"/>
    <col min="11521" max="11521" width="7.42578125" style="96" customWidth="1"/>
    <col min="11522" max="11522" width="20.85546875" style="96" customWidth="1"/>
    <col min="11523" max="11523" width="5.140625" style="96" customWidth="1"/>
    <col min="11524" max="11524" width="28" style="96" customWidth="1"/>
    <col min="11525" max="11525" width="15.28515625" style="96" customWidth="1"/>
    <col min="11526" max="11526" width="12" style="96" customWidth="1"/>
    <col min="11527" max="11527" width="11.42578125" style="96"/>
    <col min="11528" max="11528" width="1" style="96" customWidth="1"/>
    <col min="11529" max="11529" width="11.42578125" style="96"/>
    <col min="11530" max="11530" width="4.5703125" style="96" customWidth="1"/>
    <col min="11531" max="11531" width="12.85546875" style="96" customWidth="1"/>
    <col min="11532" max="11532" width="11.42578125" style="96"/>
    <col min="11533" max="11533" width="27.7109375" style="96" customWidth="1"/>
    <col min="11534" max="11776" width="11.42578125" style="96"/>
    <col min="11777" max="11777" width="7.42578125" style="96" customWidth="1"/>
    <col min="11778" max="11778" width="20.85546875" style="96" customWidth="1"/>
    <col min="11779" max="11779" width="5.140625" style="96" customWidth="1"/>
    <col min="11780" max="11780" width="28" style="96" customWidth="1"/>
    <col min="11781" max="11781" width="15.28515625" style="96" customWidth="1"/>
    <col min="11782" max="11782" width="12" style="96" customWidth="1"/>
    <col min="11783" max="11783" width="11.42578125" style="96"/>
    <col min="11784" max="11784" width="1" style="96" customWidth="1"/>
    <col min="11785" max="11785" width="11.42578125" style="96"/>
    <col min="11786" max="11786" width="4.5703125" style="96" customWidth="1"/>
    <col min="11787" max="11787" width="12.85546875" style="96" customWidth="1"/>
    <col min="11788" max="11788" width="11.42578125" style="96"/>
    <col min="11789" max="11789" width="27.7109375" style="96" customWidth="1"/>
    <col min="11790" max="12032" width="11.42578125" style="96"/>
    <col min="12033" max="12033" width="7.42578125" style="96" customWidth="1"/>
    <col min="12034" max="12034" width="20.85546875" style="96" customWidth="1"/>
    <col min="12035" max="12035" width="5.140625" style="96" customWidth="1"/>
    <col min="12036" max="12036" width="28" style="96" customWidth="1"/>
    <col min="12037" max="12037" width="15.28515625" style="96" customWidth="1"/>
    <col min="12038" max="12038" width="12" style="96" customWidth="1"/>
    <col min="12039" max="12039" width="11.42578125" style="96"/>
    <col min="12040" max="12040" width="1" style="96" customWidth="1"/>
    <col min="12041" max="12041" width="11.42578125" style="96"/>
    <col min="12042" max="12042" width="4.5703125" style="96" customWidth="1"/>
    <col min="12043" max="12043" width="12.85546875" style="96" customWidth="1"/>
    <col min="12044" max="12044" width="11.42578125" style="96"/>
    <col min="12045" max="12045" width="27.7109375" style="96" customWidth="1"/>
    <col min="12046" max="12288" width="11.42578125" style="96"/>
    <col min="12289" max="12289" width="7.42578125" style="96" customWidth="1"/>
    <col min="12290" max="12290" width="20.85546875" style="96" customWidth="1"/>
    <col min="12291" max="12291" width="5.140625" style="96" customWidth="1"/>
    <col min="12292" max="12292" width="28" style="96" customWidth="1"/>
    <col min="12293" max="12293" width="15.28515625" style="96" customWidth="1"/>
    <col min="12294" max="12294" width="12" style="96" customWidth="1"/>
    <col min="12295" max="12295" width="11.42578125" style="96"/>
    <col min="12296" max="12296" width="1" style="96" customWidth="1"/>
    <col min="12297" max="12297" width="11.42578125" style="96"/>
    <col min="12298" max="12298" width="4.5703125" style="96" customWidth="1"/>
    <col min="12299" max="12299" width="12.85546875" style="96" customWidth="1"/>
    <col min="12300" max="12300" width="11.42578125" style="96"/>
    <col min="12301" max="12301" width="27.7109375" style="96" customWidth="1"/>
    <col min="12302" max="12544" width="11.42578125" style="96"/>
    <col min="12545" max="12545" width="7.42578125" style="96" customWidth="1"/>
    <col min="12546" max="12546" width="20.85546875" style="96" customWidth="1"/>
    <col min="12547" max="12547" width="5.140625" style="96" customWidth="1"/>
    <col min="12548" max="12548" width="28" style="96" customWidth="1"/>
    <col min="12549" max="12549" width="15.28515625" style="96" customWidth="1"/>
    <col min="12550" max="12550" width="12" style="96" customWidth="1"/>
    <col min="12551" max="12551" width="11.42578125" style="96"/>
    <col min="12552" max="12552" width="1" style="96" customWidth="1"/>
    <col min="12553" max="12553" width="11.42578125" style="96"/>
    <col min="12554" max="12554" width="4.5703125" style="96" customWidth="1"/>
    <col min="12555" max="12555" width="12.85546875" style="96" customWidth="1"/>
    <col min="12556" max="12556" width="11.42578125" style="96"/>
    <col min="12557" max="12557" width="27.7109375" style="96" customWidth="1"/>
    <col min="12558" max="12800" width="11.42578125" style="96"/>
    <col min="12801" max="12801" width="7.42578125" style="96" customWidth="1"/>
    <col min="12802" max="12802" width="20.85546875" style="96" customWidth="1"/>
    <col min="12803" max="12803" width="5.140625" style="96" customWidth="1"/>
    <col min="12804" max="12804" width="28" style="96" customWidth="1"/>
    <col min="12805" max="12805" width="15.28515625" style="96" customWidth="1"/>
    <col min="12806" max="12806" width="12" style="96" customWidth="1"/>
    <col min="12807" max="12807" width="11.42578125" style="96"/>
    <col min="12808" max="12808" width="1" style="96" customWidth="1"/>
    <col min="12809" max="12809" width="11.42578125" style="96"/>
    <col min="12810" max="12810" width="4.5703125" style="96" customWidth="1"/>
    <col min="12811" max="12811" width="12.85546875" style="96" customWidth="1"/>
    <col min="12812" max="12812" width="11.42578125" style="96"/>
    <col min="12813" max="12813" width="27.7109375" style="96" customWidth="1"/>
    <col min="12814" max="13056" width="11.42578125" style="96"/>
    <col min="13057" max="13057" width="7.42578125" style="96" customWidth="1"/>
    <col min="13058" max="13058" width="20.85546875" style="96" customWidth="1"/>
    <col min="13059" max="13059" width="5.140625" style="96" customWidth="1"/>
    <col min="13060" max="13060" width="28" style="96" customWidth="1"/>
    <col min="13061" max="13061" width="15.28515625" style="96" customWidth="1"/>
    <col min="13062" max="13062" width="12" style="96" customWidth="1"/>
    <col min="13063" max="13063" width="11.42578125" style="96"/>
    <col min="13064" max="13064" width="1" style="96" customWidth="1"/>
    <col min="13065" max="13065" width="11.42578125" style="96"/>
    <col min="13066" max="13066" width="4.5703125" style="96" customWidth="1"/>
    <col min="13067" max="13067" width="12.85546875" style="96" customWidth="1"/>
    <col min="13068" max="13068" width="11.42578125" style="96"/>
    <col min="13069" max="13069" width="27.7109375" style="96" customWidth="1"/>
    <col min="13070" max="13312" width="11.42578125" style="96"/>
    <col min="13313" max="13313" width="7.42578125" style="96" customWidth="1"/>
    <col min="13314" max="13314" width="20.85546875" style="96" customWidth="1"/>
    <col min="13315" max="13315" width="5.140625" style="96" customWidth="1"/>
    <col min="13316" max="13316" width="28" style="96" customWidth="1"/>
    <col min="13317" max="13317" width="15.28515625" style="96" customWidth="1"/>
    <col min="13318" max="13318" width="12" style="96" customWidth="1"/>
    <col min="13319" max="13319" width="11.42578125" style="96"/>
    <col min="13320" max="13320" width="1" style="96" customWidth="1"/>
    <col min="13321" max="13321" width="11.42578125" style="96"/>
    <col min="13322" max="13322" width="4.5703125" style="96" customWidth="1"/>
    <col min="13323" max="13323" width="12.85546875" style="96" customWidth="1"/>
    <col min="13324" max="13324" width="11.42578125" style="96"/>
    <col min="13325" max="13325" width="27.7109375" style="96" customWidth="1"/>
    <col min="13326" max="13568" width="11.42578125" style="96"/>
    <col min="13569" max="13569" width="7.42578125" style="96" customWidth="1"/>
    <col min="13570" max="13570" width="20.85546875" style="96" customWidth="1"/>
    <col min="13571" max="13571" width="5.140625" style="96" customWidth="1"/>
    <col min="13572" max="13572" width="28" style="96" customWidth="1"/>
    <col min="13573" max="13573" width="15.28515625" style="96" customWidth="1"/>
    <col min="13574" max="13574" width="12" style="96" customWidth="1"/>
    <col min="13575" max="13575" width="11.42578125" style="96"/>
    <col min="13576" max="13576" width="1" style="96" customWidth="1"/>
    <col min="13577" max="13577" width="11.42578125" style="96"/>
    <col min="13578" max="13578" width="4.5703125" style="96" customWidth="1"/>
    <col min="13579" max="13579" width="12.85546875" style="96" customWidth="1"/>
    <col min="13580" max="13580" width="11.42578125" style="96"/>
    <col min="13581" max="13581" width="27.7109375" style="96" customWidth="1"/>
    <col min="13582" max="13824" width="11.42578125" style="96"/>
    <col min="13825" max="13825" width="7.42578125" style="96" customWidth="1"/>
    <col min="13826" max="13826" width="20.85546875" style="96" customWidth="1"/>
    <col min="13827" max="13827" width="5.140625" style="96" customWidth="1"/>
    <col min="13828" max="13828" width="28" style="96" customWidth="1"/>
    <col min="13829" max="13829" width="15.28515625" style="96" customWidth="1"/>
    <col min="13830" max="13830" width="12" style="96" customWidth="1"/>
    <col min="13831" max="13831" width="11.42578125" style="96"/>
    <col min="13832" max="13832" width="1" style="96" customWidth="1"/>
    <col min="13833" max="13833" width="11.42578125" style="96"/>
    <col min="13834" max="13834" width="4.5703125" style="96" customWidth="1"/>
    <col min="13835" max="13835" width="12.85546875" style="96" customWidth="1"/>
    <col min="13836" max="13836" width="11.42578125" style="96"/>
    <col min="13837" max="13837" width="27.7109375" style="96" customWidth="1"/>
    <col min="13838" max="14080" width="11.42578125" style="96"/>
    <col min="14081" max="14081" width="7.42578125" style="96" customWidth="1"/>
    <col min="14082" max="14082" width="20.85546875" style="96" customWidth="1"/>
    <col min="14083" max="14083" width="5.140625" style="96" customWidth="1"/>
    <col min="14084" max="14084" width="28" style="96" customWidth="1"/>
    <col min="14085" max="14085" width="15.28515625" style="96" customWidth="1"/>
    <col min="14086" max="14086" width="12" style="96" customWidth="1"/>
    <col min="14087" max="14087" width="11.42578125" style="96"/>
    <col min="14088" max="14088" width="1" style="96" customWidth="1"/>
    <col min="14089" max="14089" width="11.42578125" style="96"/>
    <col min="14090" max="14090" width="4.5703125" style="96" customWidth="1"/>
    <col min="14091" max="14091" width="12.85546875" style="96" customWidth="1"/>
    <col min="14092" max="14092" width="11.42578125" style="96"/>
    <col min="14093" max="14093" width="27.7109375" style="96" customWidth="1"/>
    <col min="14094" max="14336" width="11.42578125" style="96"/>
    <col min="14337" max="14337" width="7.42578125" style="96" customWidth="1"/>
    <col min="14338" max="14338" width="20.85546875" style="96" customWidth="1"/>
    <col min="14339" max="14339" width="5.140625" style="96" customWidth="1"/>
    <col min="14340" max="14340" width="28" style="96" customWidth="1"/>
    <col min="14341" max="14341" width="15.28515625" style="96" customWidth="1"/>
    <col min="14342" max="14342" width="12" style="96" customWidth="1"/>
    <col min="14343" max="14343" width="11.42578125" style="96"/>
    <col min="14344" max="14344" width="1" style="96" customWidth="1"/>
    <col min="14345" max="14345" width="11.42578125" style="96"/>
    <col min="14346" max="14346" width="4.5703125" style="96" customWidth="1"/>
    <col min="14347" max="14347" width="12.85546875" style="96" customWidth="1"/>
    <col min="14348" max="14348" width="11.42578125" style="96"/>
    <col min="14349" max="14349" width="27.7109375" style="96" customWidth="1"/>
    <col min="14350" max="14592" width="11.42578125" style="96"/>
    <col min="14593" max="14593" width="7.42578125" style="96" customWidth="1"/>
    <col min="14594" max="14594" width="20.85546875" style="96" customWidth="1"/>
    <col min="14595" max="14595" width="5.140625" style="96" customWidth="1"/>
    <col min="14596" max="14596" width="28" style="96" customWidth="1"/>
    <col min="14597" max="14597" width="15.28515625" style="96" customWidth="1"/>
    <col min="14598" max="14598" width="12" style="96" customWidth="1"/>
    <col min="14599" max="14599" width="11.42578125" style="96"/>
    <col min="14600" max="14600" width="1" style="96" customWidth="1"/>
    <col min="14601" max="14601" width="11.42578125" style="96"/>
    <col min="14602" max="14602" width="4.5703125" style="96" customWidth="1"/>
    <col min="14603" max="14603" width="12.85546875" style="96" customWidth="1"/>
    <col min="14604" max="14604" width="11.42578125" style="96"/>
    <col min="14605" max="14605" width="27.7109375" style="96" customWidth="1"/>
    <col min="14606" max="14848" width="11.42578125" style="96"/>
    <col min="14849" max="14849" width="7.42578125" style="96" customWidth="1"/>
    <col min="14850" max="14850" width="20.85546875" style="96" customWidth="1"/>
    <col min="14851" max="14851" width="5.140625" style="96" customWidth="1"/>
    <col min="14852" max="14852" width="28" style="96" customWidth="1"/>
    <col min="14853" max="14853" width="15.28515625" style="96" customWidth="1"/>
    <col min="14854" max="14854" width="12" style="96" customWidth="1"/>
    <col min="14855" max="14855" width="11.42578125" style="96"/>
    <col min="14856" max="14856" width="1" style="96" customWidth="1"/>
    <col min="14857" max="14857" width="11.42578125" style="96"/>
    <col min="14858" max="14858" width="4.5703125" style="96" customWidth="1"/>
    <col min="14859" max="14859" width="12.85546875" style="96" customWidth="1"/>
    <col min="14860" max="14860" width="11.42578125" style="96"/>
    <col min="14861" max="14861" width="27.7109375" style="96" customWidth="1"/>
    <col min="14862" max="15104" width="11.42578125" style="96"/>
    <col min="15105" max="15105" width="7.42578125" style="96" customWidth="1"/>
    <col min="15106" max="15106" width="20.85546875" style="96" customWidth="1"/>
    <col min="15107" max="15107" width="5.140625" style="96" customWidth="1"/>
    <col min="15108" max="15108" width="28" style="96" customWidth="1"/>
    <col min="15109" max="15109" width="15.28515625" style="96" customWidth="1"/>
    <col min="15110" max="15110" width="12" style="96" customWidth="1"/>
    <col min="15111" max="15111" width="11.42578125" style="96"/>
    <col min="15112" max="15112" width="1" style="96" customWidth="1"/>
    <col min="15113" max="15113" width="11.42578125" style="96"/>
    <col min="15114" max="15114" width="4.5703125" style="96" customWidth="1"/>
    <col min="15115" max="15115" width="12.85546875" style="96" customWidth="1"/>
    <col min="15116" max="15116" width="11.42578125" style="96"/>
    <col min="15117" max="15117" width="27.7109375" style="96" customWidth="1"/>
    <col min="15118" max="15360" width="11.42578125" style="96"/>
    <col min="15361" max="15361" width="7.42578125" style="96" customWidth="1"/>
    <col min="15362" max="15362" width="20.85546875" style="96" customWidth="1"/>
    <col min="15363" max="15363" width="5.140625" style="96" customWidth="1"/>
    <col min="15364" max="15364" width="28" style="96" customWidth="1"/>
    <col min="15365" max="15365" width="15.28515625" style="96" customWidth="1"/>
    <col min="15366" max="15366" width="12" style="96" customWidth="1"/>
    <col min="15367" max="15367" width="11.42578125" style="96"/>
    <col min="15368" max="15368" width="1" style="96" customWidth="1"/>
    <col min="15369" max="15369" width="11.42578125" style="96"/>
    <col min="15370" max="15370" width="4.5703125" style="96" customWidth="1"/>
    <col min="15371" max="15371" width="12.85546875" style="96" customWidth="1"/>
    <col min="15372" max="15372" width="11.42578125" style="96"/>
    <col min="15373" max="15373" width="27.7109375" style="96" customWidth="1"/>
    <col min="15374" max="15616" width="11.42578125" style="96"/>
    <col min="15617" max="15617" width="7.42578125" style="96" customWidth="1"/>
    <col min="15618" max="15618" width="20.85546875" style="96" customWidth="1"/>
    <col min="15619" max="15619" width="5.140625" style="96" customWidth="1"/>
    <col min="15620" max="15620" width="28" style="96" customWidth="1"/>
    <col min="15621" max="15621" width="15.28515625" style="96" customWidth="1"/>
    <col min="15622" max="15622" width="12" style="96" customWidth="1"/>
    <col min="15623" max="15623" width="11.42578125" style="96"/>
    <col min="15624" max="15624" width="1" style="96" customWidth="1"/>
    <col min="15625" max="15625" width="11.42578125" style="96"/>
    <col min="15626" max="15626" width="4.5703125" style="96" customWidth="1"/>
    <col min="15627" max="15627" width="12.85546875" style="96" customWidth="1"/>
    <col min="15628" max="15628" width="11.42578125" style="96"/>
    <col min="15629" max="15629" width="27.7109375" style="96" customWidth="1"/>
    <col min="15630" max="15872" width="11.42578125" style="96"/>
    <col min="15873" max="15873" width="7.42578125" style="96" customWidth="1"/>
    <col min="15874" max="15874" width="20.85546875" style="96" customWidth="1"/>
    <col min="15875" max="15875" width="5.140625" style="96" customWidth="1"/>
    <col min="15876" max="15876" width="28" style="96" customWidth="1"/>
    <col min="15877" max="15877" width="15.28515625" style="96" customWidth="1"/>
    <col min="15878" max="15878" width="12" style="96" customWidth="1"/>
    <col min="15879" max="15879" width="11.42578125" style="96"/>
    <col min="15880" max="15880" width="1" style="96" customWidth="1"/>
    <col min="15881" max="15881" width="11.42578125" style="96"/>
    <col min="15882" max="15882" width="4.5703125" style="96" customWidth="1"/>
    <col min="15883" max="15883" width="12.85546875" style="96" customWidth="1"/>
    <col min="15884" max="15884" width="11.42578125" style="96"/>
    <col min="15885" max="15885" width="27.7109375" style="96" customWidth="1"/>
    <col min="15886" max="16128" width="11.42578125" style="96"/>
    <col min="16129" max="16129" width="7.42578125" style="96" customWidth="1"/>
    <col min="16130" max="16130" width="20.85546875" style="96" customWidth="1"/>
    <col min="16131" max="16131" width="5.140625" style="96" customWidth="1"/>
    <col min="16132" max="16132" width="28" style="96" customWidth="1"/>
    <col min="16133" max="16133" width="15.28515625" style="96" customWidth="1"/>
    <col min="16134" max="16134" width="12" style="96" customWidth="1"/>
    <col min="16135" max="16135" width="11.42578125" style="96"/>
    <col min="16136" max="16136" width="1" style="96" customWidth="1"/>
    <col min="16137" max="16137" width="11.42578125" style="96"/>
    <col min="16138" max="16138" width="4.5703125" style="96" customWidth="1"/>
    <col min="16139" max="16139" width="12.85546875" style="96" customWidth="1"/>
    <col min="16140" max="16140" width="11.42578125" style="96"/>
    <col min="16141" max="16141" width="27.7109375" style="96" customWidth="1"/>
    <col min="16142" max="16384" width="11.42578125" style="96"/>
  </cols>
  <sheetData>
    <row r="1" spans="1:13">
      <c r="A1" s="516" t="s">
        <v>170</v>
      </c>
      <c r="B1" s="516"/>
      <c r="C1" s="516"/>
      <c r="D1" s="516"/>
      <c r="E1" s="516"/>
      <c r="F1" s="516"/>
      <c r="G1" s="516"/>
      <c r="H1" s="516"/>
      <c r="I1" s="516"/>
      <c r="J1" s="516"/>
    </row>
    <row r="2" spans="1:13">
      <c r="J2" s="517" t="s">
        <v>17</v>
      </c>
      <c r="K2" s="518"/>
      <c r="L2" s="518"/>
      <c r="M2" s="519"/>
    </row>
    <row r="3" spans="1:13">
      <c r="A3" s="285" t="s">
        <v>171</v>
      </c>
      <c r="J3" s="78"/>
      <c r="K3" s="84"/>
      <c r="L3" s="84"/>
      <c r="M3" s="85"/>
    </row>
    <row r="4" spans="1:13">
      <c r="A4" s="285"/>
      <c r="J4" s="80"/>
      <c r="K4" s="8"/>
      <c r="L4" s="86" t="s">
        <v>19</v>
      </c>
      <c r="M4" s="87"/>
    </row>
    <row r="5" spans="1:13">
      <c r="A5" s="286" t="s">
        <v>172</v>
      </c>
      <c r="B5" s="287" t="s">
        <v>173</v>
      </c>
      <c r="C5" s="287"/>
      <c r="E5" s="288"/>
      <c r="F5" s="284" t="s">
        <v>174</v>
      </c>
      <c r="J5" s="80"/>
      <c r="K5" s="32"/>
      <c r="L5" s="86" t="s">
        <v>21</v>
      </c>
      <c r="M5" s="87"/>
    </row>
    <row r="6" spans="1:13">
      <c r="A6" s="286" t="s">
        <v>175</v>
      </c>
      <c r="B6" s="287" t="s">
        <v>176</v>
      </c>
      <c r="C6" s="287"/>
      <c r="E6" s="364">
        <f>SUM('1.1. Passageiros'!C52:L52)</f>
        <v>0</v>
      </c>
      <c r="F6" s="284" t="s">
        <v>177</v>
      </c>
      <c r="J6" s="80"/>
      <c r="K6" s="33"/>
      <c r="L6" s="86" t="s">
        <v>23</v>
      </c>
      <c r="M6" s="87"/>
    </row>
    <row r="7" spans="1:13">
      <c r="A7" s="286" t="s">
        <v>178</v>
      </c>
      <c r="B7" s="284" t="s">
        <v>179</v>
      </c>
      <c r="E7" s="365">
        <f>'1.1. Passageiros'!D11</f>
        <v>0</v>
      </c>
      <c r="F7" s="284" t="s">
        <v>180</v>
      </c>
      <c r="J7" s="81"/>
      <c r="K7" s="88"/>
      <c r="L7" s="88"/>
      <c r="M7" s="89"/>
    </row>
    <row r="8" spans="1:13">
      <c r="A8" s="286" t="s">
        <v>181</v>
      </c>
      <c r="B8" s="284" t="s">
        <v>182</v>
      </c>
      <c r="E8" s="365" t="e">
        <f>E6/E5</f>
        <v>#DIV/0!</v>
      </c>
      <c r="F8" s="284" t="s">
        <v>180</v>
      </c>
    </row>
    <row r="9" spans="1:13">
      <c r="A9" s="286" t="s">
        <v>183</v>
      </c>
      <c r="B9" s="284" t="s">
        <v>184</v>
      </c>
      <c r="E9" s="365">
        <f>'1.2. KM programada'!E10</f>
        <v>496200</v>
      </c>
      <c r="F9" s="284" t="s">
        <v>185</v>
      </c>
    </row>
    <row r="10" spans="1:13"/>
    <row r="11" spans="1:13">
      <c r="A11" s="286" t="s">
        <v>186</v>
      </c>
      <c r="B11" s="284" t="s">
        <v>187</v>
      </c>
      <c r="E11" s="364">
        <f>E7/E9</f>
        <v>0</v>
      </c>
      <c r="F11" s="284" t="s">
        <v>188</v>
      </c>
    </row>
    <row r="12" spans="1:13">
      <c r="A12" s="286" t="s">
        <v>189</v>
      </c>
      <c r="B12" s="284" t="s">
        <v>190</v>
      </c>
      <c r="E12" s="364" t="e">
        <f>E8/E9</f>
        <v>#DIV/0!</v>
      </c>
      <c r="F12" s="284" t="s">
        <v>188</v>
      </c>
    </row>
    <row r="13" spans="1:13"/>
    <row r="14" spans="1:13">
      <c r="A14" s="285" t="s">
        <v>191</v>
      </c>
    </row>
    <row r="15" spans="1:13"/>
    <row r="16" spans="1:13">
      <c r="A16" s="286" t="s">
        <v>192</v>
      </c>
      <c r="B16" s="289" t="s">
        <v>193</v>
      </c>
      <c r="E16" s="365">
        <v>14</v>
      </c>
      <c r="F16" s="284" t="s">
        <v>194</v>
      </c>
    </row>
    <row r="17" spans="1:6">
      <c r="A17" s="286" t="s">
        <v>195</v>
      </c>
      <c r="B17" s="289" t="s">
        <v>196</v>
      </c>
      <c r="C17" s="290">
        <v>0.9</v>
      </c>
      <c r="D17" s="291" t="s">
        <v>197</v>
      </c>
      <c r="E17" s="365">
        <f>ROUNDDOWN($E$16*C17,0)</f>
        <v>12</v>
      </c>
      <c r="F17" s="284" t="s">
        <v>194</v>
      </c>
    </row>
    <row r="18" spans="1:6">
      <c r="A18" s="286" t="s">
        <v>198</v>
      </c>
      <c r="B18" s="289" t="s">
        <v>199</v>
      </c>
      <c r="C18" s="292">
        <v>0.1</v>
      </c>
      <c r="D18" s="291" t="s">
        <v>197</v>
      </c>
      <c r="E18" s="365">
        <f>ROUNDUP($E$16*C18,0)</f>
        <v>2</v>
      </c>
      <c r="F18" s="284" t="s">
        <v>194</v>
      </c>
    </row>
    <row r="19" spans="1:6"/>
    <row r="20" spans="1:6">
      <c r="A20" s="286" t="s">
        <v>200</v>
      </c>
      <c r="B20" s="293" t="s">
        <v>201</v>
      </c>
      <c r="E20" s="365">
        <f>E9/E17</f>
        <v>41350</v>
      </c>
      <c r="F20" s="284" t="s">
        <v>202</v>
      </c>
    </row>
    <row r="21" spans="1:6"/>
    <row r="22" spans="1:6">
      <c r="A22" s="285" t="s">
        <v>203</v>
      </c>
    </row>
    <row r="23" spans="1:6"/>
    <row r="24" spans="1:6">
      <c r="A24" s="286" t="s">
        <v>204</v>
      </c>
      <c r="B24" s="96" t="s">
        <v>205</v>
      </c>
      <c r="E24" s="288"/>
      <c r="F24" s="284" t="s">
        <v>206</v>
      </c>
    </row>
    <row r="25" spans="1:6">
      <c r="A25" s="286" t="s">
        <v>207</v>
      </c>
      <c r="B25" s="284" t="s">
        <v>208</v>
      </c>
      <c r="E25" s="365" t="e">
        <f>'1.1. Passageiros'!D11/('1.4 Indicadores'!E17*'1.4 Indicadores'!E24)</f>
        <v>#DIV/0!</v>
      </c>
      <c r="F25" s="284" t="s">
        <v>209</v>
      </c>
    </row>
    <row r="26" spans="1:6"/>
    <row r="27" spans="1:6">
      <c r="A27" s="285" t="s">
        <v>210</v>
      </c>
    </row>
    <row r="28" spans="1:6"/>
    <row r="29" spans="1:6">
      <c r="A29" s="286" t="s">
        <v>211</v>
      </c>
      <c r="B29" s="284" t="s">
        <v>212</v>
      </c>
      <c r="E29" s="365" t="e">
        <f>E8/E17</f>
        <v>#DIV/0!</v>
      </c>
      <c r="F29" s="284" t="s">
        <v>213</v>
      </c>
    </row>
    <row r="30" spans="1:6"/>
    <row r="31" spans="1:6"/>
    <row r="32" spans="1:6"/>
    <row r="33"/>
    <row r="34"/>
    <row r="35"/>
    <row r="36"/>
    <row r="37"/>
    <row r="38"/>
    <row r="39"/>
    <row r="40"/>
    <row r="41"/>
    <row r="42"/>
    <row r="43"/>
    <row r="44"/>
    <row r="45"/>
    <row r="46"/>
    <row r="47"/>
    <row r="48"/>
    <row r="49" spans="1:6"/>
    <row r="50" spans="1:6"/>
    <row r="51" spans="1:6"/>
    <row r="52" spans="1:6">
      <c r="A52" s="291"/>
    </row>
    <row r="53" spans="1:6"/>
    <row r="54" spans="1:6">
      <c r="B54" s="96"/>
      <c r="C54" s="96"/>
      <c r="D54" s="96"/>
      <c r="F54" s="96"/>
    </row>
    <row r="55" spans="1:6">
      <c r="B55" s="96"/>
      <c r="C55" s="96"/>
      <c r="D55" s="96"/>
      <c r="F55" s="96"/>
    </row>
    <row r="56" spans="1:6">
      <c r="A56" s="96"/>
      <c r="B56" s="96"/>
      <c r="C56" s="96"/>
      <c r="D56" s="96"/>
      <c r="F56" s="96"/>
    </row>
    <row r="57" spans="1:6">
      <c r="A57" s="96"/>
      <c r="B57" s="96"/>
      <c r="C57" s="96"/>
      <c r="D57" s="96"/>
      <c r="F57" s="96"/>
    </row>
    <row r="58" spans="1:6">
      <c r="A58" s="96"/>
      <c r="B58" s="96"/>
      <c r="C58" s="96"/>
      <c r="D58" s="96"/>
      <c r="F58" s="96"/>
    </row>
    <row r="59" spans="1:6">
      <c r="F59" s="96"/>
    </row>
    <row r="60" spans="1:6">
      <c r="B60" s="96"/>
      <c r="C60" s="96"/>
      <c r="D60" s="96"/>
      <c r="F60" s="96"/>
    </row>
    <row r="61" spans="1:6">
      <c r="B61" s="96"/>
      <c r="C61" s="96"/>
      <c r="D61" s="96"/>
      <c r="F61" s="96"/>
    </row>
    <row r="62" spans="1:6"/>
    <row r="70" spans="7:7" hidden="1">
      <c r="G70" s="74"/>
    </row>
    <row r="76" spans="7:7" hidden="1">
      <c r="G76" s="74"/>
    </row>
  </sheetData>
  <sheetProtection algorithmName="SHA-512" hashValue="5mP0ATc0X6PNNn/OsaJDr2Xynl8u91KeoMItiLhSi7ExH1ohTnCu+gbecpMSVEnQe5W4N89XKUA8He0hDbsuMg==" saltValue="vjmlgKBv21+Zdxv2PaxwEw==" spinCount="100000" sheet="1" objects="1" scenarios="1"/>
  <mergeCells count="2">
    <mergeCell ref="A1:J1"/>
    <mergeCell ref="J2:M2"/>
  </mergeCells>
  <pageMargins left="0.511811024" right="0.511811024" top="0.78740157499999996" bottom="0.78740157499999996" header="0.31496062000000002" footer="0.31496062000000002"/>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tabColor theme="9" tint="0.59999389629810485"/>
    <pageSetUpPr fitToPage="1"/>
  </sheetPr>
  <dimension ref="A1:K77"/>
  <sheetViews>
    <sheetView zoomScale="115" zoomScaleNormal="115" workbookViewId="0">
      <selection activeCell="G12" sqref="G12"/>
    </sheetView>
  </sheetViews>
  <sheetFormatPr defaultColWidth="11.42578125" defaultRowHeight="15"/>
  <cols>
    <col min="1" max="1" width="6.85546875" style="96" customWidth="1"/>
    <col min="2" max="2" width="36.5703125" style="96" customWidth="1"/>
    <col min="3" max="3" width="27.85546875" style="96" customWidth="1"/>
    <col min="4" max="6" width="30.7109375" style="96" customWidth="1"/>
    <col min="7" max="8" width="11.42578125" style="96" customWidth="1"/>
    <col min="9" max="9" width="11.28515625" style="96" customWidth="1"/>
    <col min="10" max="10" width="3.28515625" style="96" customWidth="1"/>
    <col min="11" max="256" width="11.42578125" style="96"/>
    <col min="257" max="257" width="6.85546875" style="96" customWidth="1"/>
    <col min="258" max="258" width="36.5703125" style="96" customWidth="1"/>
    <col min="259" max="259" width="27.85546875" style="96" customWidth="1"/>
    <col min="260" max="262" width="30.7109375" style="96" customWidth="1"/>
    <col min="263" max="264" width="11.42578125" style="96"/>
    <col min="265" max="265" width="11.28515625" style="96" customWidth="1"/>
    <col min="266" max="266" width="3.28515625" style="96" customWidth="1"/>
    <col min="267" max="512" width="11.42578125" style="96"/>
    <col min="513" max="513" width="6.85546875" style="96" customWidth="1"/>
    <col min="514" max="514" width="36.5703125" style="96" customWidth="1"/>
    <col min="515" max="515" width="27.85546875" style="96" customWidth="1"/>
    <col min="516" max="518" width="30.7109375" style="96" customWidth="1"/>
    <col min="519" max="520" width="11.42578125" style="96"/>
    <col min="521" max="521" width="11.28515625" style="96" customWidth="1"/>
    <col min="522" max="522" width="3.28515625" style="96" customWidth="1"/>
    <col min="523" max="768" width="11.42578125" style="96"/>
    <col min="769" max="769" width="6.85546875" style="96" customWidth="1"/>
    <col min="770" max="770" width="36.5703125" style="96" customWidth="1"/>
    <col min="771" max="771" width="27.85546875" style="96" customWidth="1"/>
    <col min="772" max="774" width="30.7109375" style="96" customWidth="1"/>
    <col min="775" max="776" width="11.42578125" style="96"/>
    <col min="777" max="777" width="11.28515625" style="96" customWidth="1"/>
    <col min="778" max="778" width="3.28515625" style="96" customWidth="1"/>
    <col min="779" max="1024" width="11.42578125" style="96"/>
    <col min="1025" max="1025" width="6.85546875" style="96" customWidth="1"/>
    <col min="1026" max="1026" width="36.5703125" style="96" customWidth="1"/>
    <col min="1027" max="1027" width="27.85546875" style="96" customWidth="1"/>
    <col min="1028" max="1030" width="30.7109375" style="96" customWidth="1"/>
    <col min="1031" max="1032" width="11.42578125" style="96"/>
    <col min="1033" max="1033" width="11.28515625" style="96" customWidth="1"/>
    <col min="1034" max="1034" width="3.28515625" style="96" customWidth="1"/>
    <col min="1035" max="1280" width="11.42578125" style="96"/>
    <col min="1281" max="1281" width="6.85546875" style="96" customWidth="1"/>
    <col min="1282" max="1282" width="36.5703125" style="96" customWidth="1"/>
    <col min="1283" max="1283" width="27.85546875" style="96" customWidth="1"/>
    <col min="1284" max="1286" width="30.7109375" style="96" customWidth="1"/>
    <col min="1287" max="1288" width="11.42578125" style="96"/>
    <col min="1289" max="1289" width="11.28515625" style="96" customWidth="1"/>
    <col min="1290" max="1290" width="3.28515625" style="96" customWidth="1"/>
    <col min="1291" max="1536" width="11.42578125" style="96"/>
    <col min="1537" max="1537" width="6.85546875" style="96" customWidth="1"/>
    <col min="1538" max="1538" width="36.5703125" style="96" customWidth="1"/>
    <col min="1539" max="1539" width="27.85546875" style="96" customWidth="1"/>
    <col min="1540" max="1542" width="30.7109375" style="96" customWidth="1"/>
    <col min="1543" max="1544" width="11.42578125" style="96"/>
    <col min="1545" max="1545" width="11.28515625" style="96" customWidth="1"/>
    <col min="1546" max="1546" width="3.28515625" style="96" customWidth="1"/>
    <col min="1547" max="1792" width="11.42578125" style="96"/>
    <col min="1793" max="1793" width="6.85546875" style="96" customWidth="1"/>
    <col min="1794" max="1794" width="36.5703125" style="96" customWidth="1"/>
    <col min="1795" max="1795" width="27.85546875" style="96" customWidth="1"/>
    <col min="1796" max="1798" width="30.7109375" style="96" customWidth="1"/>
    <col min="1799" max="1800" width="11.42578125" style="96"/>
    <col min="1801" max="1801" width="11.28515625" style="96" customWidth="1"/>
    <col min="1802" max="1802" width="3.28515625" style="96" customWidth="1"/>
    <col min="1803" max="2048" width="11.42578125" style="96"/>
    <col min="2049" max="2049" width="6.85546875" style="96" customWidth="1"/>
    <col min="2050" max="2050" width="36.5703125" style="96" customWidth="1"/>
    <col min="2051" max="2051" width="27.85546875" style="96" customWidth="1"/>
    <col min="2052" max="2054" width="30.7109375" style="96" customWidth="1"/>
    <col min="2055" max="2056" width="11.42578125" style="96"/>
    <col min="2057" max="2057" width="11.28515625" style="96" customWidth="1"/>
    <col min="2058" max="2058" width="3.28515625" style="96" customWidth="1"/>
    <col min="2059" max="2304" width="11.42578125" style="96"/>
    <col min="2305" max="2305" width="6.85546875" style="96" customWidth="1"/>
    <col min="2306" max="2306" width="36.5703125" style="96" customWidth="1"/>
    <col min="2307" max="2307" width="27.85546875" style="96" customWidth="1"/>
    <col min="2308" max="2310" width="30.7109375" style="96" customWidth="1"/>
    <col min="2311" max="2312" width="11.42578125" style="96"/>
    <col min="2313" max="2313" width="11.28515625" style="96" customWidth="1"/>
    <col min="2314" max="2314" width="3.28515625" style="96" customWidth="1"/>
    <col min="2315" max="2560" width="11.42578125" style="96"/>
    <col min="2561" max="2561" width="6.85546875" style="96" customWidth="1"/>
    <col min="2562" max="2562" width="36.5703125" style="96" customWidth="1"/>
    <col min="2563" max="2563" width="27.85546875" style="96" customWidth="1"/>
    <col min="2564" max="2566" width="30.7109375" style="96" customWidth="1"/>
    <col min="2567" max="2568" width="11.42578125" style="96"/>
    <col min="2569" max="2569" width="11.28515625" style="96" customWidth="1"/>
    <col min="2570" max="2570" width="3.28515625" style="96" customWidth="1"/>
    <col min="2571" max="2816" width="11.42578125" style="96"/>
    <col min="2817" max="2817" width="6.85546875" style="96" customWidth="1"/>
    <col min="2818" max="2818" width="36.5703125" style="96" customWidth="1"/>
    <col min="2819" max="2819" width="27.85546875" style="96" customWidth="1"/>
    <col min="2820" max="2822" width="30.7109375" style="96" customWidth="1"/>
    <col min="2823" max="2824" width="11.42578125" style="96"/>
    <col min="2825" max="2825" width="11.28515625" style="96" customWidth="1"/>
    <col min="2826" max="2826" width="3.28515625" style="96" customWidth="1"/>
    <col min="2827" max="3072" width="11.42578125" style="96"/>
    <col min="3073" max="3073" width="6.85546875" style="96" customWidth="1"/>
    <col min="3074" max="3074" width="36.5703125" style="96" customWidth="1"/>
    <col min="3075" max="3075" width="27.85546875" style="96" customWidth="1"/>
    <col min="3076" max="3078" width="30.7109375" style="96" customWidth="1"/>
    <col min="3079" max="3080" width="11.42578125" style="96"/>
    <col min="3081" max="3081" width="11.28515625" style="96" customWidth="1"/>
    <col min="3082" max="3082" width="3.28515625" style="96" customWidth="1"/>
    <col min="3083" max="3328" width="11.42578125" style="96"/>
    <col min="3329" max="3329" width="6.85546875" style="96" customWidth="1"/>
    <col min="3330" max="3330" width="36.5703125" style="96" customWidth="1"/>
    <col min="3331" max="3331" width="27.85546875" style="96" customWidth="1"/>
    <col min="3332" max="3334" width="30.7109375" style="96" customWidth="1"/>
    <col min="3335" max="3336" width="11.42578125" style="96"/>
    <col min="3337" max="3337" width="11.28515625" style="96" customWidth="1"/>
    <col min="3338" max="3338" width="3.28515625" style="96" customWidth="1"/>
    <col min="3339" max="3584" width="11.42578125" style="96"/>
    <col min="3585" max="3585" width="6.85546875" style="96" customWidth="1"/>
    <col min="3586" max="3586" width="36.5703125" style="96" customWidth="1"/>
    <col min="3587" max="3587" width="27.85546875" style="96" customWidth="1"/>
    <col min="3588" max="3590" width="30.7109375" style="96" customWidth="1"/>
    <col min="3591" max="3592" width="11.42578125" style="96"/>
    <col min="3593" max="3593" width="11.28515625" style="96" customWidth="1"/>
    <col min="3594" max="3594" width="3.28515625" style="96" customWidth="1"/>
    <col min="3595" max="3840" width="11.42578125" style="96"/>
    <col min="3841" max="3841" width="6.85546875" style="96" customWidth="1"/>
    <col min="3842" max="3842" width="36.5703125" style="96" customWidth="1"/>
    <col min="3843" max="3843" width="27.85546875" style="96" customWidth="1"/>
    <col min="3844" max="3846" width="30.7109375" style="96" customWidth="1"/>
    <col min="3847" max="3848" width="11.42578125" style="96"/>
    <col min="3849" max="3849" width="11.28515625" style="96" customWidth="1"/>
    <col min="3850" max="3850" width="3.28515625" style="96" customWidth="1"/>
    <col min="3851" max="4096" width="11.42578125" style="96"/>
    <col min="4097" max="4097" width="6.85546875" style="96" customWidth="1"/>
    <col min="4098" max="4098" width="36.5703125" style="96" customWidth="1"/>
    <col min="4099" max="4099" width="27.85546875" style="96" customWidth="1"/>
    <col min="4100" max="4102" width="30.7109375" style="96" customWidth="1"/>
    <col min="4103" max="4104" width="11.42578125" style="96"/>
    <col min="4105" max="4105" width="11.28515625" style="96" customWidth="1"/>
    <col min="4106" max="4106" width="3.28515625" style="96" customWidth="1"/>
    <col min="4107" max="4352" width="11.42578125" style="96"/>
    <col min="4353" max="4353" width="6.85546875" style="96" customWidth="1"/>
    <col min="4354" max="4354" width="36.5703125" style="96" customWidth="1"/>
    <col min="4355" max="4355" width="27.85546875" style="96" customWidth="1"/>
    <col min="4356" max="4358" width="30.7109375" style="96" customWidth="1"/>
    <col min="4359" max="4360" width="11.42578125" style="96"/>
    <col min="4361" max="4361" width="11.28515625" style="96" customWidth="1"/>
    <col min="4362" max="4362" width="3.28515625" style="96" customWidth="1"/>
    <col min="4363" max="4608" width="11.42578125" style="96"/>
    <col min="4609" max="4609" width="6.85546875" style="96" customWidth="1"/>
    <col min="4610" max="4610" width="36.5703125" style="96" customWidth="1"/>
    <col min="4611" max="4611" width="27.85546875" style="96" customWidth="1"/>
    <col min="4612" max="4614" width="30.7109375" style="96" customWidth="1"/>
    <col min="4615" max="4616" width="11.42578125" style="96"/>
    <col min="4617" max="4617" width="11.28515625" style="96" customWidth="1"/>
    <col min="4618" max="4618" width="3.28515625" style="96" customWidth="1"/>
    <col min="4619" max="4864" width="11.42578125" style="96"/>
    <col min="4865" max="4865" width="6.85546875" style="96" customWidth="1"/>
    <col min="4866" max="4866" width="36.5703125" style="96" customWidth="1"/>
    <col min="4867" max="4867" width="27.85546875" style="96" customWidth="1"/>
    <col min="4868" max="4870" width="30.7109375" style="96" customWidth="1"/>
    <col min="4871" max="4872" width="11.42578125" style="96"/>
    <col min="4873" max="4873" width="11.28515625" style="96" customWidth="1"/>
    <col min="4874" max="4874" width="3.28515625" style="96" customWidth="1"/>
    <col min="4875" max="5120" width="11.42578125" style="96"/>
    <col min="5121" max="5121" width="6.85546875" style="96" customWidth="1"/>
    <col min="5122" max="5122" width="36.5703125" style="96" customWidth="1"/>
    <col min="5123" max="5123" width="27.85546875" style="96" customWidth="1"/>
    <col min="5124" max="5126" width="30.7109375" style="96" customWidth="1"/>
    <col min="5127" max="5128" width="11.42578125" style="96"/>
    <col min="5129" max="5129" width="11.28515625" style="96" customWidth="1"/>
    <col min="5130" max="5130" width="3.28515625" style="96" customWidth="1"/>
    <col min="5131" max="5376" width="11.42578125" style="96"/>
    <col min="5377" max="5377" width="6.85546875" style="96" customWidth="1"/>
    <col min="5378" max="5378" width="36.5703125" style="96" customWidth="1"/>
    <col min="5379" max="5379" width="27.85546875" style="96" customWidth="1"/>
    <col min="5380" max="5382" width="30.7109375" style="96" customWidth="1"/>
    <col min="5383" max="5384" width="11.42578125" style="96"/>
    <col min="5385" max="5385" width="11.28515625" style="96" customWidth="1"/>
    <col min="5386" max="5386" width="3.28515625" style="96" customWidth="1"/>
    <col min="5387" max="5632" width="11.42578125" style="96"/>
    <col min="5633" max="5633" width="6.85546875" style="96" customWidth="1"/>
    <col min="5634" max="5634" width="36.5703125" style="96" customWidth="1"/>
    <col min="5635" max="5635" width="27.85546875" style="96" customWidth="1"/>
    <col min="5636" max="5638" width="30.7109375" style="96" customWidth="1"/>
    <col min="5639" max="5640" width="11.42578125" style="96"/>
    <col min="5641" max="5641" width="11.28515625" style="96" customWidth="1"/>
    <col min="5642" max="5642" width="3.28515625" style="96" customWidth="1"/>
    <col min="5643" max="5888" width="11.42578125" style="96"/>
    <col min="5889" max="5889" width="6.85546875" style="96" customWidth="1"/>
    <col min="5890" max="5890" width="36.5703125" style="96" customWidth="1"/>
    <col min="5891" max="5891" width="27.85546875" style="96" customWidth="1"/>
    <col min="5892" max="5894" width="30.7109375" style="96" customWidth="1"/>
    <col min="5895" max="5896" width="11.42578125" style="96"/>
    <col min="5897" max="5897" width="11.28515625" style="96" customWidth="1"/>
    <col min="5898" max="5898" width="3.28515625" style="96" customWidth="1"/>
    <col min="5899" max="6144" width="11.42578125" style="96"/>
    <col min="6145" max="6145" width="6.85546875" style="96" customWidth="1"/>
    <col min="6146" max="6146" width="36.5703125" style="96" customWidth="1"/>
    <col min="6147" max="6147" width="27.85546875" style="96" customWidth="1"/>
    <col min="6148" max="6150" width="30.7109375" style="96" customWidth="1"/>
    <col min="6151" max="6152" width="11.42578125" style="96"/>
    <col min="6153" max="6153" width="11.28515625" style="96" customWidth="1"/>
    <col min="6154" max="6154" width="3.28515625" style="96" customWidth="1"/>
    <col min="6155" max="6400" width="11.42578125" style="96"/>
    <col min="6401" max="6401" width="6.85546875" style="96" customWidth="1"/>
    <col min="6402" max="6402" width="36.5703125" style="96" customWidth="1"/>
    <col min="6403" max="6403" width="27.85546875" style="96" customWidth="1"/>
    <col min="6404" max="6406" width="30.7109375" style="96" customWidth="1"/>
    <col min="6407" max="6408" width="11.42578125" style="96"/>
    <col min="6409" max="6409" width="11.28515625" style="96" customWidth="1"/>
    <col min="6410" max="6410" width="3.28515625" style="96" customWidth="1"/>
    <col min="6411" max="6656" width="11.42578125" style="96"/>
    <col min="6657" max="6657" width="6.85546875" style="96" customWidth="1"/>
    <col min="6658" max="6658" width="36.5703125" style="96" customWidth="1"/>
    <col min="6659" max="6659" width="27.85546875" style="96" customWidth="1"/>
    <col min="6660" max="6662" width="30.7109375" style="96" customWidth="1"/>
    <col min="6663" max="6664" width="11.42578125" style="96"/>
    <col min="6665" max="6665" width="11.28515625" style="96" customWidth="1"/>
    <col min="6666" max="6666" width="3.28515625" style="96" customWidth="1"/>
    <col min="6667" max="6912" width="11.42578125" style="96"/>
    <col min="6913" max="6913" width="6.85546875" style="96" customWidth="1"/>
    <col min="6914" max="6914" width="36.5703125" style="96" customWidth="1"/>
    <col min="6915" max="6915" width="27.85546875" style="96" customWidth="1"/>
    <col min="6916" max="6918" width="30.7109375" style="96" customWidth="1"/>
    <col min="6919" max="6920" width="11.42578125" style="96"/>
    <col min="6921" max="6921" width="11.28515625" style="96" customWidth="1"/>
    <col min="6922" max="6922" width="3.28515625" style="96" customWidth="1"/>
    <col min="6923" max="7168" width="11.42578125" style="96"/>
    <col min="7169" max="7169" width="6.85546875" style="96" customWidth="1"/>
    <col min="7170" max="7170" width="36.5703125" style="96" customWidth="1"/>
    <col min="7171" max="7171" width="27.85546875" style="96" customWidth="1"/>
    <col min="7172" max="7174" width="30.7109375" style="96" customWidth="1"/>
    <col min="7175" max="7176" width="11.42578125" style="96"/>
    <col min="7177" max="7177" width="11.28515625" style="96" customWidth="1"/>
    <col min="7178" max="7178" width="3.28515625" style="96" customWidth="1"/>
    <col min="7179" max="7424" width="11.42578125" style="96"/>
    <col min="7425" max="7425" width="6.85546875" style="96" customWidth="1"/>
    <col min="7426" max="7426" width="36.5703125" style="96" customWidth="1"/>
    <col min="7427" max="7427" width="27.85546875" style="96" customWidth="1"/>
    <col min="7428" max="7430" width="30.7109375" style="96" customWidth="1"/>
    <col min="7431" max="7432" width="11.42578125" style="96"/>
    <col min="7433" max="7433" width="11.28515625" style="96" customWidth="1"/>
    <col min="7434" max="7434" width="3.28515625" style="96" customWidth="1"/>
    <col min="7435" max="7680" width="11.42578125" style="96"/>
    <col min="7681" max="7681" width="6.85546875" style="96" customWidth="1"/>
    <col min="7682" max="7682" width="36.5703125" style="96" customWidth="1"/>
    <col min="7683" max="7683" width="27.85546875" style="96" customWidth="1"/>
    <col min="7684" max="7686" width="30.7109375" style="96" customWidth="1"/>
    <col min="7687" max="7688" width="11.42578125" style="96"/>
    <col min="7689" max="7689" width="11.28515625" style="96" customWidth="1"/>
    <col min="7690" max="7690" width="3.28515625" style="96" customWidth="1"/>
    <col min="7691" max="7936" width="11.42578125" style="96"/>
    <col min="7937" max="7937" width="6.85546875" style="96" customWidth="1"/>
    <col min="7938" max="7938" width="36.5703125" style="96" customWidth="1"/>
    <col min="7939" max="7939" width="27.85546875" style="96" customWidth="1"/>
    <col min="7940" max="7942" width="30.7109375" style="96" customWidth="1"/>
    <col min="7943" max="7944" width="11.42578125" style="96"/>
    <col min="7945" max="7945" width="11.28515625" style="96" customWidth="1"/>
    <col min="7946" max="7946" width="3.28515625" style="96" customWidth="1"/>
    <col min="7947" max="8192" width="11.42578125" style="96"/>
    <col min="8193" max="8193" width="6.85546875" style="96" customWidth="1"/>
    <col min="8194" max="8194" width="36.5703125" style="96" customWidth="1"/>
    <col min="8195" max="8195" width="27.85546875" style="96" customWidth="1"/>
    <col min="8196" max="8198" width="30.7109375" style="96" customWidth="1"/>
    <col min="8199" max="8200" width="11.42578125" style="96"/>
    <col min="8201" max="8201" width="11.28515625" style="96" customWidth="1"/>
    <col min="8202" max="8202" width="3.28515625" style="96" customWidth="1"/>
    <col min="8203" max="8448" width="11.42578125" style="96"/>
    <col min="8449" max="8449" width="6.85546875" style="96" customWidth="1"/>
    <col min="8450" max="8450" width="36.5703125" style="96" customWidth="1"/>
    <col min="8451" max="8451" width="27.85546875" style="96" customWidth="1"/>
    <col min="8452" max="8454" width="30.7109375" style="96" customWidth="1"/>
    <col min="8455" max="8456" width="11.42578125" style="96"/>
    <col min="8457" max="8457" width="11.28515625" style="96" customWidth="1"/>
    <col min="8458" max="8458" width="3.28515625" style="96" customWidth="1"/>
    <col min="8459" max="8704" width="11.42578125" style="96"/>
    <col min="8705" max="8705" width="6.85546875" style="96" customWidth="1"/>
    <col min="8706" max="8706" width="36.5703125" style="96" customWidth="1"/>
    <col min="8707" max="8707" width="27.85546875" style="96" customWidth="1"/>
    <col min="8708" max="8710" width="30.7109375" style="96" customWidth="1"/>
    <col min="8711" max="8712" width="11.42578125" style="96"/>
    <col min="8713" max="8713" width="11.28515625" style="96" customWidth="1"/>
    <col min="8714" max="8714" width="3.28515625" style="96" customWidth="1"/>
    <col min="8715" max="8960" width="11.42578125" style="96"/>
    <col min="8961" max="8961" width="6.85546875" style="96" customWidth="1"/>
    <col min="8962" max="8962" width="36.5703125" style="96" customWidth="1"/>
    <col min="8963" max="8963" width="27.85546875" style="96" customWidth="1"/>
    <col min="8964" max="8966" width="30.7109375" style="96" customWidth="1"/>
    <col min="8967" max="8968" width="11.42578125" style="96"/>
    <col min="8969" max="8969" width="11.28515625" style="96" customWidth="1"/>
    <col min="8970" max="8970" width="3.28515625" style="96" customWidth="1"/>
    <col min="8971" max="9216" width="11.42578125" style="96"/>
    <col min="9217" max="9217" width="6.85546875" style="96" customWidth="1"/>
    <col min="9218" max="9218" width="36.5703125" style="96" customWidth="1"/>
    <col min="9219" max="9219" width="27.85546875" style="96" customWidth="1"/>
    <col min="9220" max="9222" width="30.7109375" style="96" customWidth="1"/>
    <col min="9223" max="9224" width="11.42578125" style="96"/>
    <col min="9225" max="9225" width="11.28515625" style="96" customWidth="1"/>
    <col min="9226" max="9226" width="3.28515625" style="96" customWidth="1"/>
    <col min="9227" max="9472" width="11.42578125" style="96"/>
    <col min="9473" max="9473" width="6.85546875" style="96" customWidth="1"/>
    <col min="9474" max="9474" width="36.5703125" style="96" customWidth="1"/>
    <col min="9475" max="9475" width="27.85546875" style="96" customWidth="1"/>
    <col min="9476" max="9478" width="30.7109375" style="96" customWidth="1"/>
    <col min="9479" max="9480" width="11.42578125" style="96"/>
    <col min="9481" max="9481" width="11.28515625" style="96" customWidth="1"/>
    <col min="9482" max="9482" width="3.28515625" style="96" customWidth="1"/>
    <col min="9483" max="9728" width="11.42578125" style="96"/>
    <col min="9729" max="9729" width="6.85546875" style="96" customWidth="1"/>
    <col min="9730" max="9730" width="36.5703125" style="96" customWidth="1"/>
    <col min="9731" max="9731" width="27.85546875" style="96" customWidth="1"/>
    <col min="9732" max="9734" width="30.7109375" style="96" customWidth="1"/>
    <col min="9735" max="9736" width="11.42578125" style="96"/>
    <col min="9737" max="9737" width="11.28515625" style="96" customWidth="1"/>
    <col min="9738" max="9738" width="3.28515625" style="96" customWidth="1"/>
    <col min="9739" max="9984" width="11.42578125" style="96"/>
    <col min="9985" max="9985" width="6.85546875" style="96" customWidth="1"/>
    <col min="9986" max="9986" width="36.5703125" style="96" customWidth="1"/>
    <col min="9987" max="9987" width="27.85546875" style="96" customWidth="1"/>
    <col min="9988" max="9990" width="30.7109375" style="96" customWidth="1"/>
    <col min="9991" max="9992" width="11.42578125" style="96"/>
    <col min="9993" max="9993" width="11.28515625" style="96" customWidth="1"/>
    <col min="9994" max="9994" width="3.28515625" style="96" customWidth="1"/>
    <col min="9995" max="10240" width="11.42578125" style="96"/>
    <col min="10241" max="10241" width="6.85546875" style="96" customWidth="1"/>
    <col min="10242" max="10242" width="36.5703125" style="96" customWidth="1"/>
    <col min="10243" max="10243" width="27.85546875" style="96" customWidth="1"/>
    <col min="10244" max="10246" width="30.7109375" style="96" customWidth="1"/>
    <col min="10247" max="10248" width="11.42578125" style="96"/>
    <col min="10249" max="10249" width="11.28515625" style="96" customWidth="1"/>
    <col min="10250" max="10250" width="3.28515625" style="96" customWidth="1"/>
    <col min="10251" max="10496" width="11.42578125" style="96"/>
    <col min="10497" max="10497" width="6.85546875" style="96" customWidth="1"/>
    <col min="10498" max="10498" width="36.5703125" style="96" customWidth="1"/>
    <col min="10499" max="10499" width="27.85546875" style="96" customWidth="1"/>
    <col min="10500" max="10502" width="30.7109375" style="96" customWidth="1"/>
    <col min="10503" max="10504" width="11.42578125" style="96"/>
    <col min="10505" max="10505" width="11.28515625" style="96" customWidth="1"/>
    <col min="10506" max="10506" width="3.28515625" style="96" customWidth="1"/>
    <col min="10507" max="10752" width="11.42578125" style="96"/>
    <col min="10753" max="10753" width="6.85546875" style="96" customWidth="1"/>
    <col min="10754" max="10754" width="36.5703125" style="96" customWidth="1"/>
    <col min="10755" max="10755" width="27.85546875" style="96" customWidth="1"/>
    <col min="10756" max="10758" width="30.7109375" style="96" customWidth="1"/>
    <col min="10759" max="10760" width="11.42578125" style="96"/>
    <col min="10761" max="10761" width="11.28515625" style="96" customWidth="1"/>
    <col min="10762" max="10762" width="3.28515625" style="96" customWidth="1"/>
    <col min="10763" max="11008" width="11.42578125" style="96"/>
    <col min="11009" max="11009" width="6.85546875" style="96" customWidth="1"/>
    <col min="11010" max="11010" width="36.5703125" style="96" customWidth="1"/>
    <col min="11011" max="11011" width="27.85546875" style="96" customWidth="1"/>
    <col min="11012" max="11014" width="30.7109375" style="96" customWidth="1"/>
    <col min="11015" max="11016" width="11.42578125" style="96"/>
    <col min="11017" max="11017" width="11.28515625" style="96" customWidth="1"/>
    <col min="11018" max="11018" width="3.28515625" style="96" customWidth="1"/>
    <col min="11019" max="11264" width="11.42578125" style="96"/>
    <col min="11265" max="11265" width="6.85546875" style="96" customWidth="1"/>
    <col min="11266" max="11266" width="36.5703125" style="96" customWidth="1"/>
    <col min="11267" max="11267" width="27.85546875" style="96" customWidth="1"/>
    <col min="11268" max="11270" width="30.7109375" style="96" customWidth="1"/>
    <col min="11271" max="11272" width="11.42578125" style="96"/>
    <col min="11273" max="11273" width="11.28515625" style="96" customWidth="1"/>
    <col min="11274" max="11274" width="3.28515625" style="96" customWidth="1"/>
    <col min="11275" max="11520" width="11.42578125" style="96"/>
    <col min="11521" max="11521" width="6.85546875" style="96" customWidth="1"/>
    <col min="11522" max="11522" width="36.5703125" style="96" customWidth="1"/>
    <col min="11523" max="11523" width="27.85546875" style="96" customWidth="1"/>
    <col min="11524" max="11526" width="30.7109375" style="96" customWidth="1"/>
    <col min="11527" max="11528" width="11.42578125" style="96"/>
    <col min="11529" max="11529" width="11.28515625" style="96" customWidth="1"/>
    <col min="11530" max="11530" width="3.28515625" style="96" customWidth="1"/>
    <col min="11531" max="11776" width="11.42578125" style="96"/>
    <col min="11777" max="11777" width="6.85546875" style="96" customWidth="1"/>
    <col min="11778" max="11778" width="36.5703125" style="96" customWidth="1"/>
    <col min="11779" max="11779" width="27.85546875" style="96" customWidth="1"/>
    <col min="11780" max="11782" width="30.7109375" style="96" customWidth="1"/>
    <col min="11783" max="11784" width="11.42578125" style="96"/>
    <col min="11785" max="11785" width="11.28515625" style="96" customWidth="1"/>
    <col min="11786" max="11786" width="3.28515625" style="96" customWidth="1"/>
    <col min="11787" max="12032" width="11.42578125" style="96"/>
    <col min="12033" max="12033" width="6.85546875" style="96" customWidth="1"/>
    <col min="12034" max="12034" width="36.5703125" style="96" customWidth="1"/>
    <col min="12035" max="12035" width="27.85546875" style="96" customWidth="1"/>
    <col min="12036" max="12038" width="30.7109375" style="96" customWidth="1"/>
    <col min="12039" max="12040" width="11.42578125" style="96"/>
    <col min="12041" max="12041" width="11.28515625" style="96" customWidth="1"/>
    <col min="12042" max="12042" width="3.28515625" style="96" customWidth="1"/>
    <col min="12043" max="12288" width="11.42578125" style="96"/>
    <col min="12289" max="12289" width="6.85546875" style="96" customWidth="1"/>
    <col min="12290" max="12290" width="36.5703125" style="96" customWidth="1"/>
    <col min="12291" max="12291" width="27.85546875" style="96" customWidth="1"/>
    <col min="12292" max="12294" width="30.7109375" style="96" customWidth="1"/>
    <col min="12295" max="12296" width="11.42578125" style="96"/>
    <col min="12297" max="12297" width="11.28515625" style="96" customWidth="1"/>
    <col min="12298" max="12298" width="3.28515625" style="96" customWidth="1"/>
    <col min="12299" max="12544" width="11.42578125" style="96"/>
    <col min="12545" max="12545" width="6.85546875" style="96" customWidth="1"/>
    <col min="12546" max="12546" width="36.5703125" style="96" customWidth="1"/>
    <col min="12547" max="12547" width="27.85546875" style="96" customWidth="1"/>
    <col min="12548" max="12550" width="30.7109375" style="96" customWidth="1"/>
    <col min="12551" max="12552" width="11.42578125" style="96"/>
    <col min="12553" max="12553" width="11.28515625" style="96" customWidth="1"/>
    <col min="12554" max="12554" width="3.28515625" style="96" customWidth="1"/>
    <col min="12555" max="12800" width="11.42578125" style="96"/>
    <col min="12801" max="12801" width="6.85546875" style="96" customWidth="1"/>
    <col min="12802" max="12802" width="36.5703125" style="96" customWidth="1"/>
    <col min="12803" max="12803" width="27.85546875" style="96" customWidth="1"/>
    <col min="12804" max="12806" width="30.7109375" style="96" customWidth="1"/>
    <col min="12807" max="12808" width="11.42578125" style="96"/>
    <col min="12809" max="12809" width="11.28515625" style="96" customWidth="1"/>
    <col min="12810" max="12810" width="3.28515625" style="96" customWidth="1"/>
    <col min="12811" max="13056" width="11.42578125" style="96"/>
    <col min="13057" max="13057" width="6.85546875" style="96" customWidth="1"/>
    <col min="13058" max="13058" width="36.5703125" style="96" customWidth="1"/>
    <col min="13059" max="13059" width="27.85546875" style="96" customWidth="1"/>
    <col min="13060" max="13062" width="30.7109375" style="96" customWidth="1"/>
    <col min="13063" max="13064" width="11.42578125" style="96"/>
    <col min="13065" max="13065" width="11.28515625" style="96" customWidth="1"/>
    <col min="13066" max="13066" width="3.28515625" style="96" customWidth="1"/>
    <col min="13067" max="13312" width="11.42578125" style="96"/>
    <col min="13313" max="13313" width="6.85546875" style="96" customWidth="1"/>
    <col min="13314" max="13314" width="36.5703125" style="96" customWidth="1"/>
    <col min="13315" max="13315" width="27.85546875" style="96" customWidth="1"/>
    <col min="13316" max="13318" width="30.7109375" style="96" customWidth="1"/>
    <col min="13319" max="13320" width="11.42578125" style="96"/>
    <col min="13321" max="13321" width="11.28515625" style="96" customWidth="1"/>
    <col min="13322" max="13322" width="3.28515625" style="96" customWidth="1"/>
    <col min="13323" max="13568" width="11.42578125" style="96"/>
    <col min="13569" max="13569" width="6.85546875" style="96" customWidth="1"/>
    <col min="13570" max="13570" width="36.5703125" style="96" customWidth="1"/>
    <col min="13571" max="13571" width="27.85546875" style="96" customWidth="1"/>
    <col min="13572" max="13574" width="30.7109375" style="96" customWidth="1"/>
    <col min="13575" max="13576" width="11.42578125" style="96"/>
    <col min="13577" max="13577" width="11.28515625" style="96" customWidth="1"/>
    <col min="13578" max="13578" width="3.28515625" style="96" customWidth="1"/>
    <col min="13579" max="13824" width="11.42578125" style="96"/>
    <col min="13825" max="13825" width="6.85546875" style="96" customWidth="1"/>
    <col min="13826" max="13826" width="36.5703125" style="96" customWidth="1"/>
    <col min="13827" max="13827" width="27.85546875" style="96" customWidth="1"/>
    <col min="13828" max="13830" width="30.7109375" style="96" customWidth="1"/>
    <col min="13831" max="13832" width="11.42578125" style="96"/>
    <col min="13833" max="13833" width="11.28515625" style="96" customWidth="1"/>
    <col min="13834" max="13834" width="3.28515625" style="96" customWidth="1"/>
    <col min="13835" max="14080" width="11.42578125" style="96"/>
    <col min="14081" max="14081" width="6.85546875" style="96" customWidth="1"/>
    <col min="14082" max="14082" width="36.5703125" style="96" customWidth="1"/>
    <col min="14083" max="14083" width="27.85546875" style="96" customWidth="1"/>
    <col min="14084" max="14086" width="30.7109375" style="96" customWidth="1"/>
    <col min="14087" max="14088" width="11.42578125" style="96"/>
    <col min="14089" max="14089" width="11.28515625" style="96" customWidth="1"/>
    <col min="14090" max="14090" width="3.28515625" style="96" customWidth="1"/>
    <col min="14091" max="14336" width="11.42578125" style="96"/>
    <col min="14337" max="14337" width="6.85546875" style="96" customWidth="1"/>
    <col min="14338" max="14338" width="36.5703125" style="96" customWidth="1"/>
    <col min="14339" max="14339" width="27.85546875" style="96" customWidth="1"/>
    <col min="14340" max="14342" width="30.7109375" style="96" customWidth="1"/>
    <col min="14343" max="14344" width="11.42578125" style="96"/>
    <col min="14345" max="14345" width="11.28515625" style="96" customWidth="1"/>
    <col min="14346" max="14346" width="3.28515625" style="96" customWidth="1"/>
    <col min="14347" max="14592" width="11.42578125" style="96"/>
    <col min="14593" max="14593" width="6.85546875" style="96" customWidth="1"/>
    <col min="14594" max="14594" width="36.5703125" style="96" customWidth="1"/>
    <col min="14595" max="14595" width="27.85546875" style="96" customWidth="1"/>
    <col min="14596" max="14598" width="30.7109375" style="96" customWidth="1"/>
    <col min="14599" max="14600" width="11.42578125" style="96"/>
    <col min="14601" max="14601" width="11.28515625" style="96" customWidth="1"/>
    <col min="14602" max="14602" width="3.28515625" style="96" customWidth="1"/>
    <col min="14603" max="14848" width="11.42578125" style="96"/>
    <col min="14849" max="14849" width="6.85546875" style="96" customWidth="1"/>
    <col min="14850" max="14850" width="36.5703125" style="96" customWidth="1"/>
    <col min="14851" max="14851" width="27.85546875" style="96" customWidth="1"/>
    <col min="14852" max="14854" width="30.7109375" style="96" customWidth="1"/>
    <col min="14855" max="14856" width="11.42578125" style="96"/>
    <col min="14857" max="14857" width="11.28515625" style="96" customWidth="1"/>
    <col min="14858" max="14858" width="3.28515625" style="96" customWidth="1"/>
    <col min="14859" max="15104" width="11.42578125" style="96"/>
    <col min="15105" max="15105" width="6.85546875" style="96" customWidth="1"/>
    <col min="15106" max="15106" width="36.5703125" style="96" customWidth="1"/>
    <col min="15107" max="15107" width="27.85546875" style="96" customWidth="1"/>
    <col min="15108" max="15110" width="30.7109375" style="96" customWidth="1"/>
    <col min="15111" max="15112" width="11.42578125" style="96"/>
    <col min="15113" max="15113" width="11.28515625" style="96" customWidth="1"/>
    <col min="15114" max="15114" width="3.28515625" style="96" customWidth="1"/>
    <col min="15115" max="15360" width="11.42578125" style="96"/>
    <col min="15361" max="15361" width="6.85546875" style="96" customWidth="1"/>
    <col min="15362" max="15362" width="36.5703125" style="96" customWidth="1"/>
    <col min="15363" max="15363" width="27.85546875" style="96" customWidth="1"/>
    <col min="15364" max="15366" width="30.7109375" style="96" customWidth="1"/>
    <col min="15367" max="15368" width="11.42578125" style="96"/>
    <col min="15369" max="15369" width="11.28515625" style="96" customWidth="1"/>
    <col min="15370" max="15370" width="3.28515625" style="96" customWidth="1"/>
    <col min="15371" max="15616" width="11.42578125" style="96"/>
    <col min="15617" max="15617" width="6.85546875" style="96" customWidth="1"/>
    <col min="15618" max="15618" width="36.5703125" style="96" customWidth="1"/>
    <col min="15619" max="15619" width="27.85546875" style="96" customWidth="1"/>
    <col min="15620" max="15622" width="30.7109375" style="96" customWidth="1"/>
    <col min="15623" max="15624" width="11.42578125" style="96"/>
    <col min="15625" max="15625" width="11.28515625" style="96" customWidth="1"/>
    <col min="15626" max="15626" width="3.28515625" style="96" customWidth="1"/>
    <col min="15627" max="15872" width="11.42578125" style="96"/>
    <col min="15873" max="15873" width="6.85546875" style="96" customWidth="1"/>
    <col min="15874" max="15874" width="36.5703125" style="96" customWidth="1"/>
    <col min="15875" max="15875" width="27.85546875" style="96" customWidth="1"/>
    <col min="15876" max="15878" width="30.7109375" style="96" customWidth="1"/>
    <col min="15879" max="15880" width="11.42578125" style="96"/>
    <col min="15881" max="15881" width="11.28515625" style="96" customWidth="1"/>
    <col min="15882" max="15882" width="3.28515625" style="96" customWidth="1"/>
    <col min="15883" max="16128" width="11.42578125" style="96"/>
    <col min="16129" max="16129" width="6.85546875" style="96" customWidth="1"/>
    <col min="16130" max="16130" width="36.5703125" style="96" customWidth="1"/>
    <col min="16131" max="16131" width="27.85546875" style="96" customWidth="1"/>
    <col min="16132" max="16134" width="30.7109375" style="96" customWidth="1"/>
    <col min="16135" max="16136" width="11.42578125" style="96"/>
    <col min="16137" max="16137" width="11.28515625" style="96" customWidth="1"/>
    <col min="16138" max="16138" width="3.28515625" style="96" customWidth="1"/>
    <col min="16139" max="16384" width="11.42578125" style="96"/>
  </cols>
  <sheetData>
    <row r="1" spans="1:9">
      <c r="A1" s="74" t="s">
        <v>214</v>
      </c>
      <c r="B1" s="74"/>
      <c r="C1" s="236" t="s">
        <v>215</v>
      </c>
      <c r="D1" s="74"/>
      <c r="E1" s="74"/>
      <c r="F1" s="74"/>
      <c r="G1" s="74"/>
      <c r="H1" s="74"/>
      <c r="I1" s="74"/>
    </row>
    <row r="3" spans="1:9">
      <c r="A3" s="92" t="s">
        <v>216</v>
      </c>
      <c r="B3" s="54" t="s">
        <v>217</v>
      </c>
      <c r="C3" s="54"/>
      <c r="D3" s="54"/>
      <c r="E3" s="54"/>
    </row>
    <row r="4" spans="1:9">
      <c r="A4" s="276"/>
      <c r="B4" s="277" t="s">
        <v>218</v>
      </c>
      <c r="C4" s="55" t="s">
        <v>45</v>
      </c>
      <c r="D4" s="54" t="s">
        <v>219</v>
      </c>
    </row>
    <row r="5" spans="1:9">
      <c r="A5" s="276"/>
      <c r="B5" s="278" t="s">
        <v>42</v>
      </c>
      <c r="C5" s="55"/>
      <c r="D5" s="54" t="s">
        <v>220</v>
      </c>
    </row>
    <row r="7" spans="1:9">
      <c r="A7" s="92" t="s">
        <v>221</v>
      </c>
    </row>
    <row r="8" spans="1:9">
      <c r="A8" s="578" t="s">
        <v>154</v>
      </c>
      <c r="B8" s="579"/>
      <c r="C8" s="565" t="s">
        <v>155</v>
      </c>
      <c r="D8" s="565"/>
      <c r="E8" s="565" t="s">
        <v>156</v>
      </c>
      <c r="F8" s="565"/>
    </row>
    <row r="9" spans="1:9">
      <c r="A9" s="581"/>
      <c r="B9" s="582"/>
      <c r="C9" s="272" t="s">
        <v>157</v>
      </c>
      <c r="D9" s="272" t="s">
        <v>158</v>
      </c>
      <c r="E9" s="272" t="s">
        <v>157</v>
      </c>
      <c r="F9" s="272" t="s">
        <v>158</v>
      </c>
    </row>
    <row r="10" spans="1:9">
      <c r="A10" s="586" t="s">
        <v>127</v>
      </c>
      <c r="B10" s="587"/>
      <c r="C10" s="279"/>
      <c r="D10" s="279"/>
      <c r="E10" s="279"/>
      <c r="F10" s="279"/>
    </row>
    <row r="11" spans="1:9">
      <c r="A11" s="586" t="s">
        <v>131</v>
      </c>
      <c r="B11" s="587"/>
      <c r="C11" s="279"/>
      <c r="D11" s="279"/>
      <c r="E11" s="279"/>
      <c r="F11" s="279"/>
    </row>
    <row r="12" spans="1:9">
      <c r="A12" s="586" t="s">
        <v>112</v>
      </c>
      <c r="B12" s="587"/>
      <c r="C12" s="280">
        <v>0.38</v>
      </c>
      <c r="D12" s="279"/>
      <c r="E12" s="279"/>
      <c r="F12" s="279"/>
    </row>
    <row r="13" spans="1:9">
      <c r="A13" s="586" t="s">
        <v>138</v>
      </c>
      <c r="B13" s="587"/>
      <c r="C13" s="280">
        <v>0.45</v>
      </c>
      <c r="D13" s="279"/>
      <c r="E13" s="279"/>
      <c r="F13" s="279"/>
    </row>
    <row r="14" spans="1:9">
      <c r="A14" s="586" t="s">
        <v>142</v>
      </c>
      <c r="B14" s="587"/>
      <c r="C14" s="279"/>
      <c r="D14" s="279"/>
      <c r="E14" s="279"/>
      <c r="F14" s="279"/>
    </row>
    <row r="15" spans="1:9">
      <c r="A15" s="586" t="s">
        <v>144</v>
      </c>
      <c r="B15" s="587"/>
      <c r="C15" s="279"/>
      <c r="D15" s="279"/>
      <c r="E15" s="279"/>
      <c r="F15" s="279"/>
    </row>
    <row r="16" spans="1:9">
      <c r="A16" s="586" t="s">
        <v>148</v>
      </c>
      <c r="B16" s="587"/>
      <c r="C16" s="279"/>
      <c r="D16" s="279"/>
      <c r="E16" s="279"/>
      <c r="F16" s="279"/>
    </row>
    <row r="18" spans="1:11">
      <c r="A18" s="92" t="s">
        <v>222</v>
      </c>
    </row>
    <row r="19" spans="1:11">
      <c r="A19" s="578" t="s">
        <v>154</v>
      </c>
      <c r="B19" s="579"/>
      <c r="C19" s="565" t="s">
        <v>155</v>
      </c>
      <c r="D19" s="565"/>
      <c r="E19" s="565" t="s">
        <v>156</v>
      </c>
      <c r="F19" s="565"/>
      <c r="H19" s="517" t="s">
        <v>17</v>
      </c>
      <c r="I19" s="518"/>
      <c r="J19" s="518"/>
      <c r="K19" s="519"/>
    </row>
    <row r="20" spans="1:11">
      <c r="A20" s="581"/>
      <c r="B20" s="582"/>
      <c r="C20" s="272" t="s">
        <v>157</v>
      </c>
      <c r="D20" s="272" t="s">
        <v>158</v>
      </c>
      <c r="E20" s="272" t="s">
        <v>157</v>
      </c>
      <c r="F20" s="272" t="s">
        <v>158</v>
      </c>
      <c r="H20" s="78"/>
      <c r="I20" s="84"/>
      <c r="J20" s="84"/>
      <c r="K20" s="85"/>
    </row>
    <row r="21" spans="1:11" ht="15" customHeight="1">
      <c r="A21" s="586" t="s">
        <v>127</v>
      </c>
      <c r="B21" s="587"/>
      <c r="C21" s="279"/>
      <c r="D21" s="279"/>
      <c r="E21" s="279"/>
      <c r="F21" s="279"/>
      <c r="H21" s="80"/>
      <c r="I21" s="8"/>
      <c r="J21" s="86" t="s">
        <v>19</v>
      </c>
      <c r="K21" s="87"/>
    </row>
    <row r="22" spans="1:11">
      <c r="A22" s="586" t="s">
        <v>131</v>
      </c>
      <c r="B22" s="587"/>
      <c r="C22" s="279"/>
      <c r="D22" s="279"/>
      <c r="E22" s="279"/>
      <c r="F22" s="279"/>
      <c r="H22" s="80"/>
      <c r="I22" s="32"/>
      <c r="J22" s="86" t="s">
        <v>21</v>
      </c>
      <c r="K22" s="87"/>
    </row>
    <row r="23" spans="1:11">
      <c r="A23" s="586" t="s">
        <v>112</v>
      </c>
      <c r="B23" s="587"/>
      <c r="C23" s="279"/>
      <c r="D23" s="279"/>
      <c r="E23" s="279"/>
      <c r="F23" s="279"/>
      <c r="H23" s="80"/>
      <c r="I23" s="33"/>
      <c r="J23" s="86" t="s">
        <v>23</v>
      </c>
      <c r="K23" s="87"/>
    </row>
    <row r="24" spans="1:11">
      <c r="A24" s="586" t="s">
        <v>138</v>
      </c>
      <c r="B24" s="587"/>
      <c r="C24" s="279"/>
      <c r="D24" s="279"/>
      <c r="E24" s="279"/>
      <c r="F24" s="279"/>
      <c r="H24" s="81"/>
      <c r="I24" s="88"/>
      <c r="J24" s="88"/>
      <c r="K24" s="89"/>
    </row>
    <row r="25" spans="1:11">
      <c r="A25" s="586" t="s">
        <v>142</v>
      </c>
      <c r="B25" s="587"/>
      <c r="C25" s="279"/>
      <c r="D25" s="279"/>
      <c r="E25" s="279"/>
      <c r="F25" s="279"/>
    </row>
    <row r="26" spans="1:11">
      <c r="A26" s="586" t="s">
        <v>144</v>
      </c>
      <c r="B26" s="587"/>
      <c r="C26" s="279"/>
      <c r="D26" s="279"/>
      <c r="E26" s="279"/>
      <c r="F26" s="279"/>
    </row>
    <row r="27" spans="1:11">
      <c r="A27" s="586" t="s">
        <v>148</v>
      </c>
      <c r="B27" s="587"/>
      <c r="C27" s="279"/>
      <c r="D27" s="279"/>
      <c r="E27" s="279"/>
      <c r="F27" s="279"/>
    </row>
    <row r="29" spans="1:11">
      <c r="A29" s="92" t="s">
        <v>223</v>
      </c>
    </row>
    <row r="30" spans="1:11">
      <c r="A30" s="578" t="s">
        <v>154</v>
      </c>
      <c r="B30" s="579"/>
      <c r="C30" s="565" t="s">
        <v>155</v>
      </c>
      <c r="D30" s="565"/>
      <c r="E30" s="565" t="s">
        <v>156</v>
      </c>
      <c r="F30" s="565"/>
    </row>
    <row r="31" spans="1:11">
      <c r="A31" s="581"/>
      <c r="B31" s="582"/>
      <c r="C31" s="272" t="s">
        <v>157</v>
      </c>
      <c r="D31" s="272" t="s">
        <v>158</v>
      </c>
      <c r="E31" s="272" t="s">
        <v>157</v>
      </c>
      <c r="F31" s="272" t="s">
        <v>158</v>
      </c>
    </row>
    <row r="32" spans="1:11" ht="15" customHeight="1">
      <c r="A32" s="586" t="s">
        <v>127</v>
      </c>
      <c r="B32" s="587"/>
      <c r="C32" s="279"/>
      <c r="D32" s="279"/>
      <c r="E32" s="279"/>
      <c r="F32" s="279"/>
    </row>
    <row r="33" spans="1:6">
      <c r="A33" s="586" t="s">
        <v>131</v>
      </c>
      <c r="B33" s="587"/>
      <c r="C33" s="279"/>
      <c r="D33" s="279"/>
      <c r="E33" s="279"/>
      <c r="F33" s="279"/>
    </row>
    <row r="34" spans="1:6">
      <c r="A34" s="586" t="s">
        <v>112</v>
      </c>
      <c r="B34" s="587"/>
      <c r="C34" s="279"/>
      <c r="D34" s="279"/>
      <c r="E34" s="279"/>
      <c r="F34" s="279"/>
    </row>
    <row r="35" spans="1:6">
      <c r="A35" s="586" t="s">
        <v>138</v>
      </c>
      <c r="B35" s="587"/>
      <c r="C35" s="279"/>
      <c r="D35" s="279"/>
      <c r="E35" s="279"/>
      <c r="F35" s="279"/>
    </row>
    <row r="36" spans="1:6">
      <c r="A36" s="586" t="s">
        <v>142</v>
      </c>
      <c r="B36" s="587"/>
      <c r="C36" s="279"/>
      <c r="D36" s="279"/>
      <c r="E36" s="279"/>
      <c r="F36" s="279"/>
    </row>
    <row r="37" spans="1:6">
      <c r="A37" s="586" t="s">
        <v>144</v>
      </c>
      <c r="B37" s="587"/>
      <c r="C37" s="279"/>
      <c r="D37" s="279"/>
      <c r="E37" s="279"/>
      <c r="F37" s="279"/>
    </row>
    <row r="38" spans="1:6">
      <c r="A38" s="586" t="s">
        <v>148</v>
      </c>
      <c r="B38" s="587"/>
      <c r="C38" s="279"/>
      <c r="D38" s="279"/>
      <c r="E38" s="279"/>
      <c r="F38" s="279"/>
    </row>
    <row r="40" spans="1:6">
      <c r="A40" s="92" t="s">
        <v>224</v>
      </c>
    </row>
    <row r="41" spans="1:6">
      <c r="A41" s="594" t="s">
        <v>154</v>
      </c>
      <c r="B41" s="595"/>
      <c r="C41" s="593" t="s">
        <v>155</v>
      </c>
      <c r="D41" s="593"/>
      <c r="E41" s="593" t="s">
        <v>156</v>
      </c>
      <c r="F41" s="593"/>
    </row>
    <row r="42" spans="1:6">
      <c r="A42" s="596"/>
      <c r="B42" s="597"/>
      <c r="C42" s="156" t="s">
        <v>157</v>
      </c>
      <c r="D42" s="156" t="s">
        <v>158</v>
      </c>
      <c r="E42" s="156" t="s">
        <v>157</v>
      </c>
      <c r="F42" s="156" t="s">
        <v>158</v>
      </c>
    </row>
    <row r="43" spans="1:6" ht="15" customHeight="1">
      <c r="A43" s="591" t="s">
        <v>127</v>
      </c>
      <c r="B43" s="592"/>
      <c r="C43" s="370" t="str">
        <f>IFERROR(C21/C32,"")</f>
        <v/>
      </c>
      <c r="D43" s="370" t="str">
        <f>IFERROR(D21/D32,"")</f>
        <v/>
      </c>
      <c r="E43" s="370" t="str">
        <f>IFERROR(E21/E32,"")</f>
        <v/>
      </c>
      <c r="F43" s="370" t="str">
        <f>IFERROR(F21/F32,"")</f>
        <v/>
      </c>
    </row>
    <row r="44" spans="1:6">
      <c r="A44" s="591" t="s">
        <v>131</v>
      </c>
      <c r="B44" s="592"/>
      <c r="C44" s="370" t="str">
        <f>IFERROR(C22/C33,"")</f>
        <v/>
      </c>
      <c r="D44" s="370" t="str">
        <f t="shared" ref="C44:F49" si="0">IFERROR(D22/D33,"")</f>
        <v/>
      </c>
      <c r="E44" s="370" t="str">
        <f t="shared" si="0"/>
        <v/>
      </c>
      <c r="F44" s="370" t="str">
        <f t="shared" si="0"/>
        <v/>
      </c>
    </row>
    <row r="45" spans="1:6">
      <c r="A45" s="591" t="s">
        <v>112</v>
      </c>
      <c r="B45" s="592"/>
      <c r="C45" s="370" t="str">
        <f t="shared" si="0"/>
        <v/>
      </c>
      <c r="D45" s="370" t="str">
        <f t="shared" si="0"/>
        <v/>
      </c>
      <c r="E45" s="370" t="str">
        <f t="shared" si="0"/>
        <v/>
      </c>
      <c r="F45" s="370" t="str">
        <f t="shared" si="0"/>
        <v/>
      </c>
    </row>
    <row r="46" spans="1:6">
      <c r="A46" s="591" t="s">
        <v>138</v>
      </c>
      <c r="B46" s="592"/>
      <c r="C46" s="370" t="str">
        <f>IFERROR(C24/C35,"")</f>
        <v/>
      </c>
      <c r="D46" s="370" t="str">
        <f t="shared" si="0"/>
        <v/>
      </c>
      <c r="E46" s="370" t="str">
        <f t="shared" si="0"/>
        <v/>
      </c>
      <c r="F46" s="370" t="str">
        <f t="shared" si="0"/>
        <v/>
      </c>
    </row>
    <row r="47" spans="1:6">
      <c r="A47" s="591" t="s">
        <v>142</v>
      </c>
      <c r="B47" s="592"/>
      <c r="C47" s="370" t="str">
        <f t="shared" si="0"/>
        <v/>
      </c>
      <c r="D47" s="370" t="str">
        <f t="shared" si="0"/>
        <v/>
      </c>
      <c r="E47" s="370" t="str">
        <f t="shared" si="0"/>
        <v/>
      </c>
      <c r="F47" s="370" t="str">
        <f t="shared" si="0"/>
        <v/>
      </c>
    </row>
    <row r="48" spans="1:6">
      <c r="A48" s="591" t="s">
        <v>144</v>
      </c>
      <c r="B48" s="592"/>
      <c r="C48" s="370" t="str">
        <f t="shared" si="0"/>
        <v/>
      </c>
      <c r="D48" s="370" t="str">
        <f t="shared" si="0"/>
        <v/>
      </c>
      <c r="E48" s="370" t="str">
        <f t="shared" si="0"/>
        <v/>
      </c>
      <c r="F48" s="370" t="str">
        <f t="shared" si="0"/>
        <v/>
      </c>
    </row>
    <row r="49" spans="1:6">
      <c r="A49" s="591" t="s">
        <v>148</v>
      </c>
      <c r="B49" s="592"/>
      <c r="C49" s="370" t="str">
        <f t="shared" si="0"/>
        <v/>
      </c>
      <c r="D49" s="370" t="str">
        <f t="shared" si="0"/>
        <v/>
      </c>
      <c r="E49" s="370" t="str">
        <f t="shared" si="0"/>
        <v/>
      </c>
      <c r="F49" s="370" t="str">
        <f t="shared" si="0"/>
        <v/>
      </c>
    </row>
    <row r="51" spans="1:6">
      <c r="A51" s="281" t="s">
        <v>225</v>
      </c>
      <c r="B51" s="282" t="s">
        <v>226</v>
      </c>
      <c r="E51" s="236" t="s">
        <v>227</v>
      </c>
    </row>
    <row r="52" spans="1:6">
      <c r="A52" s="578" t="s">
        <v>154</v>
      </c>
      <c r="B52" s="579"/>
      <c r="C52" s="565" t="s">
        <v>155</v>
      </c>
      <c r="D52" s="565"/>
      <c r="E52" s="565" t="s">
        <v>156</v>
      </c>
      <c r="F52" s="565"/>
    </row>
    <row r="53" spans="1:6">
      <c r="A53" s="581"/>
      <c r="B53" s="582"/>
      <c r="C53" s="272" t="s">
        <v>157</v>
      </c>
      <c r="D53" s="272" t="s">
        <v>158</v>
      </c>
      <c r="E53" s="272" t="s">
        <v>157</v>
      </c>
      <c r="F53" s="272" t="s">
        <v>158</v>
      </c>
    </row>
    <row r="54" spans="1:6">
      <c r="A54" s="586" t="s">
        <v>127</v>
      </c>
      <c r="B54" s="587"/>
      <c r="C54" s="279"/>
      <c r="D54" s="279"/>
      <c r="E54" s="279"/>
      <c r="F54" s="279"/>
    </row>
    <row r="55" spans="1:6">
      <c r="A55" s="586" t="s">
        <v>131</v>
      </c>
      <c r="B55" s="587"/>
      <c r="C55" s="279"/>
      <c r="D55" s="279"/>
      <c r="E55" s="279"/>
      <c r="F55" s="279"/>
    </row>
    <row r="56" spans="1:6">
      <c r="A56" s="586" t="s">
        <v>112</v>
      </c>
      <c r="B56" s="587"/>
      <c r="C56" s="279">
        <f>'1.2. KM programada'!E7</f>
        <v>307800</v>
      </c>
      <c r="D56" s="279"/>
      <c r="E56" s="279"/>
      <c r="F56" s="279"/>
    </row>
    <row r="57" spans="1:6">
      <c r="A57" s="586" t="s">
        <v>138</v>
      </c>
      <c r="B57" s="587"/>
      <c r="C57" s="279">
        <f>'1.2. KM programada'!E6</f>
        <v>188400</v>
      </c>
      <c r="D57" s="279"/>
      <c r="E57" s="279"/>
      <c r="F57" s="279"/>
    </row>
    <row r="58" spans="1:6">
      <c r="A58" s="586" t="s">
        <v>142</v>
      </c>
      <c r="B58" s="587"/>
      <c r="C58" s="279"/>
      <c r="D58" s="279"/>
      <c r="E58" s="279"/>
      <c r="F58" s="279"/>
    </row>
    <row r="59" spans="1:6">
      <c r="A59" s="586" t="s">
        <v>144</v>
      </c>
      <c r="B59" s="587"/>
      <c r="C59" s="279"/>
      <c r="D59" s="279"/>
      <c r="E59" s="279"/>
      <c r="F59" s="279"/>
    </row>
    <row r="60" spans="1:6">
      <c r="A60" s="586" t="s">
        <v>148</v>
      </c>
      <c r="B60" s="587"/>
      <c r="C60" s="279"/>
      <c r="D60" s="279"/>
      <c r="E60" s="279"/>
      <c r="F60" s="279"/>
    </row>
    <row r="62" spans="1:6">
      <c r="A62" s="92" t="s">
        <v>228</v>
      </c>
    </row>
    <row r="63" spans="1:6">
      <c r="A63" s="594" t="s">
        <v>154</v>
      </c>
      <c r="B63" s="595"/>
      <c r="C63" s="593" t="s">
        <v>155</v>
      </c>
      <c r="D63" s="593"/>
      <c r="E63" s="593" t="s">
        <v>156</v>
      </c>
      <c r="F63" s="593"/>
    </row>
    <row r="64" spans="1:6">
      <c r="A64" s="596"/>
      <c r="B64" s="597"/>
      <c r="C64" s="156" t="s">
        <v>157</v>
      </c>
      <c r="D64" s="156" t="s">
        <v>158</v>
      </c>
      <c r="E64" s="156" t="s">
        <v>157</v>
      </c>
      <c r="F64" s="156" t="s">
        <v>158</v>
      </c>
    </row>
    <row r="65" spans="1:6" ht="15" customHeight="1">
      <c r="A65" s="591" t="s">
        <v>127</v>
      </c>
      <c r="B65" s="592"/>
      <c r="C65" s="366">
        <f>IFERROR(IF($C$4&lt;&gt;0,C10*C54,C43*C54),"")</f>
        <v>0</v>
      </c>
      <c r="D65" s="366">
        <f>IFERROR(IF($C$4&lt;&gt;0,D10*D54,D43*D54),"")</f>
        <v>0</v>
      </c>
      <c r="E65" s="366">
        <f>IFERROR(IF($C$4&lt;&gt;0,E10*E54,E43*E54),"")</f>
        <v>0</v>
      </c>
      <c r="F65" s="366">
        <f>IFERROR(IF($C$4&lt;&gt;0,F10*F54,F43*F54),"")</f>
        <v>0</v>
      </c>
    </row>
    <row r="66" spans="1:6">
      <c r="A66" s="591" t="s">
        <v>131</v>
      </c>
      <c r="B66" s="592"/>
      <c r="C66" s="366">
        <f t="shared" ref="C66:F71" si="1">IFERROR(IF($C$4&lt;&gt;0,C11*C55,C44*C55),"")</f>
        <v>0</v>
      </c>
      <c r="D66" s="366">
        <f t="shared" si="1"/>
        <v>0</v>
      </c>
      <c r="E66" s="366">
        <f t="shared" si="1"/>
        <v>0</v>
      </c>
      <c r="F66" s="366">
        <f t="shared" si="1"/>
        <v>0</v>
      </c>
    </row>
    <row r="67" spans="1:6">
      <c r="A67" s="591" t="s">
        <v>112</v>
      </c>
      <c r="B67" s="592"/>
      <c r="C67" s="366">
        <f t="shared" si="1"/>
        <v>116964</v>
      </c>
      <c r="D67" s="366">
        <f t="shared" si="1"/>
        <v>0</v>
      </c>
      <c r="E67" s="366">
        <f t="shared" si="1"/>
        <v>0</v>
      </c>
      <c r="F67" s="366">
        <f t="shared" si="1"/>
        <v>0</v>
      </c>
    </row>
    <row r="68" spans="1:6">
      <c r="A68" s="591" t="s">
        <v>138</v>
      </c>
      <c r="B68" s="592"/>
      <c r="C68" s="366">
        <f t="shared" si="1"/>
        <v>84780</v>
      </c>
      <c r="D68" s="366">
        <f t="shared" si="1"/>
        <v>0</v>
      </c>
      <c r="E68" s="366">
        <f t="shared" si="1"/>
        <v>0</v>
      </c>
      <c r="F68" s="366">
        <f t="shared" si="1"/>
        <v>0</v>
      </c>
    </row>
    <row r="69" spans="1:6">
      <c r="A69" s="591" t="s">
        <v>142</v>
      </c>
      <c r="B69" s="592"/>
      <c r="C69" s="366">
        <f t="shared" si="1"/>
        <v>0</v>
      </c>
      <c r="D69" s="366">
        <f t="shared" si="1"/>
        <v>0</v>
      </c>
      <c r="E69" s="366">
        <f t="shared" si="1"/>
        <v>0</v>
      </c>
      <c r="F69" s="366">
        <f t="shared" si="1"/>
        <v>0</v>
      </c>
    </row>
    <row r="70" spans="1:6">
      <c r="A70" s="591" t="s">
        <v>144</v>
      </c>
      <c r="B70" s="592"/>
      <c r="C70" s="366">
        <f t="shared" si="1"/>
        <v>0</v>
      </c>
      <c r="D70" s="366">
        <f t="shared" si="1"/>
        <v>0</v>
      </c>
      <c r="E70" s="366">
        <f t="shared" si="1"/>
        <v>0</v>
      </c>
      <c r="F70" s="366">
        <f t="shared" si="1"/>
        <v>0</v>
      </c>
    </row>
    <row r="71" spans="1:6">
      <c r="A71" s="591" t="s">
        <v>148</v>
      </c>
      <c r="B71" s="592"/>
      <c r="C71" s="366">
        <f t="shared" si="1"/>
        <v>0</v>
      </c>
      <c r="D71" s="366">
        <f t="shared" si="1"/>
        <v>0</v>
      </c>
      <c r="E71" s="366">
        <f t="shared" si="1"/>
        <v>0</v>
      </c>
      <c r="F71" s="366">
        <f>IFERROR(IF($C$4&lt;&gt;0,F16*F60,F49*F60),"")</f>
        <v>0</v>
      </c>
    </row>
    <row r="73" spans="1:6" ht="21">
      <c r="A73" s="274"/>
      <c r="B73" s="367" t="s">
        <v>229</v>
      </c>
      <c r="C73" s="368">
        <f>SUM(C65:F71)</f>
        <v>201744</v>
      </c>
      <c r="D73" s="369" t="s">
        <v>230</v>
      </c>
    </row>
    <row r="77" spans="1:6">
      <c r="D77" s="283"/>
    </row>
  </sheetData>
  <sheetProtection algorithmName="SHA-512" hashValue="T+x352+SEphw0tBWtRB+Og8Y78Agk95BYVp7HivLYy+Kgp8/WPUq0o4FrInmYknsSdI4YBI+gxs8P38/OwgWYg==" saltValue="t2hB/2aPnLTLSgzeG/8bvw==" spinCount="100000" sheet="1" objects="1" scenarios="1"/>
  <mergeCells count="61">
    <mergeCell ref="C8:D8"/>
    <mergeCell ref="E8:F8"/>
    <mergeCell ref="A10:B10"/>
    <mergeCell ref="A11:B11"/>
    <mergeCell ref="A12:B12"/>
    <mergeCell ref="A8:B9"/>
    <mergeCell ref="A13:B13"/>
    <mergeCell ref="A14:B14"/>
    <mergeCell ref="A15:B15"/>
    <mergeCell ref="A16:B16"/>
    <mergeCell ref="C19:D19"/>
    <mergeCell ref="E19:F19"/>
    <mergeCell ref="H19:K19"/>
    <mergeCell ref="A21:B21"/>
    <mergeCell ref="A22:B22"/>
    <mergeCell ref="A23:B23"/>
    <mergeCell ref="A19:B20"/>
    <mergeCell ref="A24:B24"/>
    <mergeCell ref="A25:B25"/>
    <mergeCell ref="A26:B26"/>
    <mergeCell ref="A27:B27"/>
    <mergeCell ref="C30:D30"/>
    <mergeCell ref="E30:F30"/>
    <mergeCell ref="A32:B32"/>
    <mergeCell ref="A33:B33"/>
    <mergeCell ref="A34:B34"/>
    <mergeCell ref="A35:B35"/>
    <mergeCell ref="A30:B31"/>
    <mergeCell ref="A36:B36"/>
    <mergeCell ref="A37:B37"/>
    <mergeCell ref="A38:B38"/>
    <mergeCell ref="C41:D41"/>
    <mergeCell ref="E41:F41"/>
    <mergeCell ref="A41:B42"/>
    <mergeCell ref="A43:B43"/>
    <mergeCell ref="A44:B44"/>
    <mergeCell ref="A45:B45"/>
    <mergeCell ref="A46:B46"/>
    <mergeCell ref="A47:B47"/>
    <mergeCell ref="A48:B48"/>
    <mergeCell ref="A49:B49"/>
    <mergeCell ref="C52:D52"/>
    <mergeCell ref="E52:F52"/>
    <mergeCell ref="A54:B54"/>
    <mergeCell ref="A52:B53"/>
    <mergeCell ref="A55:B55"/>
    <mergeCell ref="A56:B56"/>
    <mergeCell ref="A57:B57"/>
    <mergeCell ref="A58:B58"/>
    <mergeCell ref="A59:B59"/>
    <mergeCell ref="A60:B60"/>
    <mergeCell ref="C63:D63"/>
    <mergeCell ref="E63:F63"/>
    <mergeCell ref="A65:B65"/>
    <mergeCell ref="A66:B66"/>
    <mergeCell ref="A63:B64"/>
    <mergeCell ref="A67:B67"/>
    <mergeCell ref="A68:B68"/>
    <mergeCell ref="A69:B69"/>
    <mergeCell ref="A70:B70"/>
    <mergeCell ref="A71:B71"/>
  </mergeCells>
  <pageMargins left="0.78740157499999996" right="0.78740157499999996" top="0.984251969" bottom="0.984251969" header="0.49212598499999999" footer="0.49212598499999999"/>
  <pageSetup paperSize="9" scale="5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tabColor theme="9" tint="0.59999389629810485"/>
    <pageSetUpPr fitToPage="1"/>
  </sheetPr>
  <dimension ref="A1:G58"/>
  <sheetViews>
    <sheetView zoomScale="115" zoomScaleNormal="115" workbookViewId="0">
      <selection activeCell="E17" sqref="E17"/>
    </sheetView>
  </sheetViews>
  <sheetFormatPr defaultColWidth="0" defaultRowHeight="15"/>
  <cols>
    <col min="1" max="1" width="7.28515625" style="96" customWidth="1"/>
    <col min="2" max="2" width="38.140625" style="96" customWidth="1"/>
    <col min="3" max="3" width="10" style="96" customWidth="1"/>
    <col min="4" max="4" width="35" style="96" customWidth="1"/>
    <col min="5" max="7" width="30.7109375" style="96" customWidth="1"/>
    <col min="8" max="8" width="5.140625" style="96" customWidth="1"/>
    <col min="9" max="256" width="0" style="96" hidden="1"/>
    <col min="257" max="257" width="7.28515625" style="96" customWidth="1"/>
    <col min="258" max="258" width="38.140625" style="96" customWidth="1"/>
    <col min="259" max="259" width="10" style="96" customWidth="1"/>
    <col min="260" max="260" width="35" style="96" customWidth="1"/>
    <col min="261" max="263" width="30.7109375" style="96" customWidth="1"/>
    <col min="264" max="264" width="5.140625" style="96" customWidth="1"/>
    <col min="265" max="512" width="0" style="96" hidden="1"/>
    <col min="513" max="513" width="7.28515625" style="96" customWidth="1"/>
    <col min="514" max="514" width="38.140625" style="96" customWidth="1"/>
    <col min="515" max="515" width="10" style="96" customWidth="1"/>
    <col min="516" max="516" width="35" style="96" customWidth="1"/>
    <col min="517" max="519" width="30.7109375" style="96" customWidth="1"/>
    <col min="520" max="520" width="5.140625" style="96" customWidth="1"/>
    <col min="521" max="768" width="0" style="96" hidden="1"/>
    <col min="769" max="769" width="7.28515625" style="96" customWidth="1"/>
    <col min="770" max="770" width="38.140625" style="96" customWidth="1"/>
    <col min="771" max="771" width="10" style="96" customWidth="1"/>
    <col min="772" max="772" width="35" style="96" customWidth="1"/>
    <col min="773" max="775" width="30.7109375" style="96" customWidth="1"/>
    <col min="776" max="776" width="5.140625" style="96" customWidth="1"/>
    <col min="777" max="1024" width="0" style="96" hidden="1"/>
    <col min="1025" max="1025" width="7.28515625" style="96" customWidth="1"/>
    <col min="1026" max="1026" width="38.140625" style="96" customWidth="1"/>
    <col min="1027" max="1027" width="10" style="96" customWidth="1"/>
    <col min="1028" max="1028" width="35" style="96" customWidth="1"/>
    <col min="1029" max="1031" width="30.7109375" style="96" customWidth="1"/>
    <col min="1032" max="1032" width="5.140625" style="96" customWidth="1"/>
    <col min="1033" max="1280" width="0" style="96" hidden="1"/>
    <col min="1281" max="1281" width="7.28515625" style="96" customWidth="1"/>
    <col min="1282" max="1282" width="38.140625" style="96" customWidth="1"/>
    <col min="1283" max="1283" width="10" style="96" customWidth="1"/>
    <col min="1284" max="1284" width="35" style="96" customWidth="1"/>
    <col min="1285" max="1287" width="30.7109375" style="96" customWidth="1"/>
    <col min="1288" max="1288" width="5.140625" style="96" customWidth="1"/>
    <col min="1289" max="1536" width="0" style="96" hidden="1"/>
    <col min="1537" max="1537" width="7.28515625" style="96" customWidth="1"/>
    <col min="1538" max="1538" width="38.140625" style="96" customWidth="1"/>
    <col min="1539" max="1539" width="10" style="96" customWidth="1"/>
    <col min="1540" max="1540" width="35" style="96" customWidth="1"/>
    <col min="1541" max="1543" width="30.7109375" style="96" customWidth="1"/>
    <col min="1544" max="1544" width="5.140625" style="96" customWidth="1"/>
    <col min="1545" max="1792" width="0" style="96" hidden="1"/>
    <col min="1793" max="1793" width="7.28515625" style="96" customWidth="1"/>
    <col min="1794" max="1794" width="38.140625" style="96" customWidth="1"/>
    <col min="1795" max="1795" width="10" style="96" customWidth="1"/>
    <col min="1796" max="1796" width="35" style="96" customWidth="1"/>
    <col min="1797" max="1799" width="30.7109375" style="96" customWidth="1"/>
    <col min="1800" max="1800" width="5.140625" style="96" customWidth="1"/>
    <col min="1801" max="2048" width="0" style="96" hidden="1"/>
    <col min="2049" max="2049" width="7.28515625" style="96" customWidth="1"/>
    <col min="2050" max="2050" width="38.140625" style="96" customWidth="1"/>
    <col min="2051" max="2051" width="10" style="96" customWidth="1"/>
    <col min="2052" max="2052" width="35" style="96" customWidth="1"/>
    <col min="2053" max="2055" width="30.7109375" style="96" customWidth="1"/>
    <col min="2056" max="2056" width="5.140625" style="96" customWidth="1"/>
    <col min="2057" max="2304" width="0" style="96" hidden="1"/>
    <col min="2305" max="2305" width="7.28515625" style="96" customWidth="1"/>
    <col min="2306" max="2306" width="38.140625" style="96" customWidth="1"/>
    <col min="2307" max="2307" width="10" style="96" customWidth="1"/>
    <col min="2308" max="2308" width="35" style="96" customWidth="1"/>
    <col min="2309" max="2311" width="30.7109375" style="96" customWidth="1"/>
    <col min="2312" max="2312" width="5.140625" style="96" customWidth="1"/>
    <col min="2313" max="2560" width="0" style="96" hidden="1"/>
    <col min="2561" max="2561" width="7.28515625" style="96" customWidth="1"/>
    <col min="2562" max="2562" width="38.140625" style="96" customWidth="1"/>
    <col min="2563" max="2563" width="10" style="96" customWidth="1"/>
    <col min="2564" max="2564" width="35" style="96" customWidth="1"/>
    <col min="2565" max="2567" width="30.7109375" style="96" customWidth="1"/>
    <col min="2568" max="2568" width="5.140625" style="96" customWidth="1"/>
    <col min="2569" max="2816" width="0" style="96" hidden="1"/>
    <col min="2817" max="2817" width="7.28515625" style="96" customWidth="1"/>
    <col min="2818" max="2818" width="38.140625" style="96" customWidth="1"/>
    <col min="2819" max="2819" width="10" style="96" customWidth="1"/>
    <col min="2820" max="2820" width="35" style="96" customWidth="1"/>
    <col min="2821" max="2823" width="30.7109375" style="96" customWidth="1"/>
    <col min="2824" max="2824" width="5.140625" style="96" customWidth="1"/>
    <col min="2825" max="3072" width="0" style="96" hidden="1"/>
    <col min="3073" max="3073" width="7.28515625" style="96" customWidth="1"/>
    <col min="3074" max="3074" width="38.140625" style="96" customWidth="1"/>
    <col min="3075" max="3075" width="10" style="96" customWidth="1"/>
    <col min="3076" max="3076" width="35" style="96" customWidth="1"/>
    <col min="3077" max="3079" width="30.7109375" style="96" customWidth="1"/>
    <col min="3080" max="3080" width="5.140625" style="96" customWidth="1"/>
    <col min="3081" max="3328" width="0" style="96" hidden="1"/>
    <col min="3329" max="3329" width="7.28515625" style="96" customWidth="1"/>
    <col min="3330" max="3330" width="38.140625" style="96" customWidth="1"/>
    <col min="3331" max="3331" width="10" style="96" customWidth="1"/>
    <col min="3332" max="3332" width="35" style="96" customWidth="1"/>
    <col min="3333" max="3335" width="30.7109375" style="96" customWidth="1"/>
    <col min="3336" max="3336" width="5.140625" style="96" customWidth="1"/>
    <col min="3337" max="3584" width="0" style="96" hidden="1"/>
    <col min="3585" max="3585" width="7.28515625" style="96" customWidth="1"/>
    <col min="3586" max="3586" width="38.140625" style="96" customWidth="1"/>
    <col min="3587" max="3587" width="10" style="96" customWidth="1"/>
    <col min="3588" max="3588" width="35" style="96" customWidth="1"/>
    <col min="3589" max="3591" width="30.7109375" style="96" customWidth="1"/>
    <col min="3592" max="3592" width="5.140625" style="96" customWidth="1"/>
    <col min="3593" max="3840" width="0" style="96" hidden="1"/>
    <col min="3841" max="3841" width="7.28515625" style="96" customWidth="1"/>
    <col min="3842" max="3842" width="38.140625" style="96" customWidth="1"/>
    <col min="3843" max="3843" width="10" style="96" customWidth="1"/>
    <col min="3844" max="3844" width="35" style="96" customWidth="1"/>
    <col min="3845" max="3847" width="30.7109375" style="96" customWidth="1"/>
    <col min="3848" max="3848" width="5.140625" style="96" customWidth="1"/>
    <col min="3849" max="4096" width="0" style="96" hidden="1"/>
    <col min="4097" max="4097" width="7.28515625" style="96" customWidth="1"/>
    <col min="4098" max="4098" width="38.140625" style="96" customWidth="1"/>
    <col min="4099" max="4099" width="10" style="96" customWidth="1"/>
    <col min="4100" max="4100" width="35" style="96" customWidth="1"/>
    <col min="4101" max="4103" width="30.7109375" style="96" customWidth="1"/>
    <col min="4104" max="4104" width="5.140625" style="96" customWidth="1"/>
    <col min="4105" max="4352" width="0" style="96" hidden="1"/>
    <col min="4353" max="4353" width="7.28515625" style="96" customWidth="1"/>
    <col min="4354" max="4354" width="38.140625" style="96" customWidth="1"/>
    <col min="4355" max="4355" width="10" style="96" customWidth="1"/>
    <col min="4356" max="4356" width="35" style="96" customWidth="1"/>
    <col min="4357" max="4359" width="30.7109375" style="96" customWidth="1"/>
    <col min="4360" max="4360" width="5.140625" style="96" customWidth="1"/>
    <col min="4361" max="4608" width="0" style="96" hidden="1"/>
    <col min="4609" max="4609" width="7.28515625" style="96" customWidth="1"/>
    <col min="4610" max="4610" width="38.140625" style="96" customWidth="1"/>
    <col min="4611" max="4611" width="10" style="96" customWidth="1"/>
    <col min="4612" max="4612" width="35" style="96" customWidth="1"/>
    <col min="4613" max="4615" width="30.7109375" style="96" customWidth="1"/>
    <col min="4616" max="4616" width="5.140625" style="96" customWidth="1"/>
    <col min="4617" max="4864" width="0" style="96" hidden="1"/>
    <col min="4865" max="4865" width="7.28515625" style="96" customWidth="1"/>
    <col min="4866" max="4866" width="38.140625" style="96" customWidth="1"/>
    <col min="4867" max="4867" width="10" style="96" customWidth="1"/>
    <col min="4868" max="4868" width="35" style="96" customWidth="1"/>
    <col min="4869" max="4871" width="30.7109375" style="96" customWidth="1"/>
    <col min="4872" max="4872" width="5.140625" style="96" customWidth="1"/>
    <col min="4873" max="5120" width="0" style="96" hidden="1"/>
    <col min="5121" max="5121" width="7.28515625" style="96" customWidth="1"/>
    <col min="5122" max="5122" width="38.140625" style="96" customWidth="1"/>
    <col min="5123" max="5123" width="10" style="96" customWidth="1"/>
    <col min="5124" max="5124" width="35" style="96" customWidth="1"/>
    <col min="5125" max="5127" width="30.7109375" style="96" customWidth="1"/>
    <col min="5128" max="5128" width="5.140625" style="96" customWidth="1"/>
    <col min="5129" max="5376" width="0" style="96" hidden="1"/>
    <col min="5377" max="5377" width="7.28515625" style="96" customWidth="1"/>
    <col min="5378" max="5378" width="38.140625" style="96" customWidth="1"/>
    <col min="5379" max="5379" width="10" style="96" customWidth="1"/>
    <col min="5380" max="5380" width="35" style="96" customWidth="1"/>
    <col min="5381" max="5383" width="30.7109375" style="96" customWidth="1"/>
    <col min="5384" max="5384" width="5.140625" style="96" customWidth="1"/>
    <col min="5385" max="5632" width="0" style="96" hidden="1"/>
    <col min="5633" max="5633" width="7.28515625" style="96" customWidth="1"/>
    <col min="5634" max="5634" width="38.140625" style="96" customWidth="1"/>
    <col min="5635" max="5635" width="10" style="96" customWidth="1"/>
    <col min="5636" max="5636" width="35" style="96" customWidth="1"/>
    <col min="5637" max="5639" width="30.7109375" style="96" customWidth="1"/>
    <col min="5640" max="5640" width="5.140625" style="96" customWidth="1"/>
    <col min="5641" max="5888" width="0" style="96" hidden="1"/>
    <col min="5889" max="5889" width="7.28515625" style="96" customWidth="1"/>
    <col min="5890" max="5890" width="38.140625" style="96" customWidth="1"/>
    <col min="5891" max="5891" width="10" style="96" customWidth="1"/>
    <col min="5892" max="5892" width="35" style="96" customWidth="1"/>
    <col min="5893" max="5895" width="30.7109375" style="96" customWidth="1"/>
    <col min="5896" max="5896" width="5.140625" style="96" customWidth="1"/>
    <col min="5897" max="6144" width="0" style="96" hidden="1"/>
    <col min="6145" max="6145" width="7.28515625" style="96" customWidth="1"/>
    <col min="6146" max="6146" width="38.140625" style="96" customWidth="1"/>
    <col min="6147" max="6147" width="10" style="96" customWidth="1"/>
    <col min="6148" max="6148" width="35" style="96" customWidth="1"/>
    <col min="6149" max="6151" width="30.7109375" style="96" customWidth="1"/>
    <col min="6152" max="6152" width="5.140625" style="96" customWidth="1"/>
    <col min="6153" max="6400" width="0" style="96" hidden="1"/>
    <col min="6401" max="6401" width="7.28515625" style="96" customWidth="1"/>
    <col min="6402" max="6402" width="38.140625" style="96" customWidth="1"/>
    <col min="6403" max="6403" width="10" style="96" customWidth="1"/>
    <col min="6404" max="6404" width="35" style="96" customWidth="1"/>
    <col min="6405" max="6407" width="30.7109375" style="96" customWidth="1"/>
    <col min="6408" max="6408" width="5.140625" style="96" customWidth="1"/>
    <col min="6409" max="6656" width="0" style="96" hidden="1"/>
    <col min="6657" max="6657" width="7.28515625" style="96" customWidth="1"/>
    <col min="6658" max="6658" width="38.140625" style="96" customWidth="1"/>
    <col min="6659" max="6659" width="10" style="96" customWidth="1"/>
    <col min="6660" max="6660" width="35" style="96" customWidth="1"/>
    <col min="6661" max="6663" width="30.7109375" style="96" customWidth="1"/>
    <col min="6664" max="6664" width="5.140625" style="96" customWidth="1"/>
    <col min="6665" max="6912" width="0" style="96" hidden="1"/>
    <col min="6913" max="6913" width="7.28515625" style="96" customWidth="1"/>
    <col min="6914" max="6914" width="38.140625" style="96" customWidth="1"/>
    <col min="6915" max="6915" width="10" style="96" customWidth="1"/>
    <col min="6916" max="6916" width="35" style="96" customWidth="1"/>
    <col min="6917" max="6919" width="30.7109375" style="96" customWidth="1"/>
    <col min="6920" max="6920" width="5.140625" style="96" customWidth="1"/>
    <col min="6921" max="7168" width="0" style="96" hidden="1"/>
    <col min="7169" max="7169" width="7.28515625" style="96" customWidth="1"/>
    <col min="7170" max="7170" width="38.140625" style="96" customWidth="1"/>
    <col min="7171" max="7171" width="10" style="96" customWidth="1"/>
    <col min="7172" max="7172" width="35" style="96" customWidth="1"/>
    <col min="7173" max="7175" width="30.7109375" style="96" customWidth="1"/>
    <col min="7176" max="7176" width="5.140625" style="96" customWidth="1"/>
    <col min="7177" max="7424" width="0" style="96" hidden="1"/>
    <col min="7425" max="7425" width="7.28515625" style="96" customWidth="1"/>
    <col min="7426" max="7426" width="38.140625" style="96" customWidth="1"/>
    <col min="7427" max="7427" width="10" style="96" customWidth="1"/>
    <col min="7428" max="7428" width="35" style="96" customWidth="1"/>
    <col min="7429" max="7431" width="30.7109375" style="96" customWidth="1"/>
    <col min="7432" max="7432" width="5.140625" style="96" customWidth="1"/>
    <col min="7433" max="7680" width="0" style="96" hidden="1"/>
    <col min="7681" max="7681" width="7.28515625" style="96" customWidth="1"/>
    <col min="7682" max="7682" width="38.140625" style="96" customWidth="1"/>
    <col min="7683" max="7683" width="10" style="96" customWidth="1"/>
    <col min="7684" max="7684" width="35" style="96" customWidth="1"/>
    <col min="7685" max="7687" width="30.7109375" style="96" customWidth="1"/>
    <col min="7688" max="7688" width="5.140625" style="96" customWidth="1"/>
    <col min="7689" max="7936" width="0" style="96" hidden="1"/>
    <col min="7937" max="7937" width="7.28515625" style="96" customWidth="1"/>
    <col min="7938" max="7938" width="38.140625" style="96" customWidth="1"/>
    <col min="7939" max="7939" width="10" style="96" customWidth="1"/>
    <col min="7940" max="7940" width="35" style="96" customWidth="1"/>
    <col min="7941" max="7943" width="30.7109375" style="96" customWidth="1"/>
    <col min="7944" max="7944" width="5.140625" style="96" customWidth="1"/>
    <col min="7945" max="8192" width="0" style="96" hidden="1"/>
    <col min="8193" max="8193" width="7.28515625" style="96" customWidth="1"/>
    <col min="8194" max="8194" width="38.140625" style="96" customWidth="1"/>
    <col min="8195" max="8195" width="10" style="96" customWidth="1"/>
    <col min="8196" max="8196" width="35" style="96" customWidth="1"/>
    <col min="8197" max="8199" width="30.7109375" style="96" customWidth="1"/>
    <col min="8200" max="8200" width="5.140625" style="96" customWidth="1"/>
    <col min="8201" max="8448" width="0" style="96" hidden="1"/>
    <col min="8449" max="8449" width="7.28515625" style="96" customWidth="1"/>
    <col min="8450" max="8450" width="38.140625" style="96" customWidth="1"/>
    <col min="8451" max="8451" width="10" style="96" customWidth="1"/>
    <col min="8452" max="8452" width="35" style="96" customWidth="1"/>
    <col min="8453" max="8455" width="30.7109375" style="96" customWidth="1"/>
    <col min="8456" max="8456" width="5.140625" style="96" customWidth="1"/>
    <col min="8457" max="8704" width="0" style="96" hidden="1"/>
    <col min="8705" max="8705" width="7.28515625" style="96" customWidth="1"/>
    <col min="8706" max="8706" width="38.140625" style="96" customWidth="1"/>
    <col min="8707" max="8707" width="10" style="96" customWidth="1"/>
    <col min="8708" max="8708" width="35" style="96" customWidth="1"/>
    <col min="8709" max="8711" width="30.7109375" style="96" customWidth="1"/>
    <col min="8712" max="8712" width="5.140625" style="96" customWidth="1"/>
    <col min="8713" max="8960" width="0" style="96" hidden="1"/>
    <col min="8961" max="8961" width="7.28515625" style="96" customWidth="1"/>
    <col min="8962" max="8962" width="38.140625" style="96" customWidth="1"/>
    <col min="8963" max="8963" width="10" style="96" customWidth="1"/>
    <col min="8964" max="8964" width="35" style="96" customWidth="1"/>
    <col min="8965" max="8967" width="30.7109375" style="96" customWidth="1"/>
    <col min="8968" max="8968" width="5.140625" style="96" customWidth="1"/>
    <col min="8969" max="9216" width="0" style="96" hidden="1"/>
    <col min="9217" max="9217" width="7.28515625" style="96" customWidth="1"/>
    <col min="9218" max="9218" width="38.140625" style="96" customWidth="1"/>
    <col min="9219" max="9219" width="10" style="96" customWidth="1"/>
    <col min="9220" max="9220" width="35" style="96" customWidth="1"/>
    <col min="9221" max="9223" width="30.7109375" style="96" customWidth="1"/>
    <col min="9224" max="9224" width="5.140625" style="96" customWidth="1"/>
    <col min="9225" max="9472" width="0" style="96" hidden="1"/>
    <col min="9473" max="9473" width="7.28515625" style="96" customWidth="1"/>
    <col min="9474" max="9474" width="38.140625" style="96" customWidth="1"/>
    <col min="9475" max="9475" width="10" style="96" customWidth="1"/>
    <col min="9476" max="9476" width="35" style="96" customWidth="1"/>
    <col min="9477" max="9479" width="30.7109375" style="96" customWidth="1"/>
    <col min="9480" max="9480" width="5.140625" style="96" customWidth="1"/>
    <col min="9481" max="9728" width="0" style="96" hidden="1"/>
    <col min="9729" max="9729" width="7.28515625" style="96" customWidth="1"/>
    <col min="9730" max="9730" width="38.140625" style="96" customWidth="1"/>
    <col min="9731" max="9731" width="10" style="96" customWidth="1"/>
    <col min="9732" max="9732" width="35" style="96" customWidth="1"/>
    <col min="9733" max="9735" width="30.7109375" style="96" customWidth="1"/>
    <col min="9736" max="9736" width="5.140625" style="96" customWidth="1"/>
    <col min="9737" max="9984" width="0" style="96" hidden="1"/>
    <col min="9985" max="9985" width="7.28515625" style="96" customWidth="1"/>
    <col min="9986" max="9986" width="38.140625" style="96" customWidth="1"/>
    <col min="9987" max="9987" width="10" style="96" customWidth="1"/>
    <col min="9988" max="9988" width="35" style="96" customWidth="1"/>
    <col min="9989" max="9991" width="30.7109375" style="96" customWidth="1"/>
    <col min="9992" max="9992" width="5.140625" style="96" customWidth="1"/>
    <col min="9993" max="10240" width="0" style="96" hidden="1"/>
    <col min="10241" max="10241" width="7.28515625" style="96" customWidth="1"/>
    <col min="10242" max="10242" width="38.140625" style="96" customWidth="1"/>
    <col min="10243" max="10243" width="10" style="96" customWidth="1"/>
    <col min="10244" max="10244" width="35" style="96" customWidth="1"/>
    <col min="10245" max="10247" width="30.7109375" style="96" customWidth="1"/>
    <col min="10248" max="10248" width="5.140625" style="96" customWidth="1"/>
    <col min="10249" max="10496" width="0" style="96" hidden="1"/>
    <col min="10497" max="10497" width="7.28515625" style="96" customWidth="1"/>
    <col min="10498" max="10498" width="38.140625" style="96" customWidth="1"/>
    <col min="10499" max="10499" width="10" style="96" customWidth="1"/>
    <col min="10500" max="10500" width="35" style="96" customWidth="1"/>
    <col min="10501" max="10503" width="30.7109375" style="96" customWidth="1"/>
    <col min="10504" max="10504" width="5.140625" style="96" customWidth="1"/>
    <col min="10505" max="10752" width="0" style="96" hidden="1"/>
    <col min="10753" max="10753" width="7.28515625" style="96" customWidth="1"/>
    <col min="10754" max="10754" width="38.140625" style="96" customWidth="1"/>
    <col min="10755" max="10755" width="10" style="96" customWidth="1"/>
    <col min="10756" max="10756" width="35" style="96" customWidth="1"/>
    <col min="10757" max="10759" width="30.7109375" style="96" customWidth="1"/>
    <col min="10760" max="10760" width="5.140625" style="96" customWidth="1"/>
    <col min="10761" max="11008" width="0" style="96" hidden="1"/>
    <col min="11009" max="11009" width="7.28515625" style="96" customWidth="1"/>
    <col min="11010" max="11010" width="38.140625" style="96" customWidth="1"/>
    <col min="11011" max="11011" width="10" style="96" customWidth="1"/>
    <col min="11012" max="11012" width="35" style="96" customWidth="1"/>
    <col min="11013" max="11015" width="30.7109375" style="96" customWidth="1"/>
    <col min="11016" max="11016" width="5.140625" style="96" customWidth="1"/>
    <col min="11017" max="11264" width="0" style="96" hidden="1"/>
    <col min="11265" max="11265" width="7.28515625" style="96" customWidth="1"/>
    <col min="11266" max="11266" width="38.140625" style="96" customWidth="1"/>
    <col min="11267" max="11267" width="10" style="96" customWidth="1"/>
    <col min="11268" max="11268" width="35" style="96" customWidth="1"/>
    <col min="11269" max="11271" width="30.7109375" style="96" customWidth="1"/>
    <col min="11272" max="11272" width="5.140625" style="96" customWidth="1"/>
    <col min="11273" max="11520" width="0" style="96" hidden="1"/>
    <col min="11521" max="11521" width="7.28515625" style="96" customWidth="1"/>
    <col min="11522" max="11522" width="38.140625" style="96" customWidth="1"/>
    <col min="11523" max="11523" width="10" style="96" customWidth="1"/>
    <col min="11524" max="11524" width="35" style="96" customWidth="1"/>
    <col min="11525" max="11527" width="30.7109375" style="96" customWidth="1"/>
    <col min="11528" max="11528" width="5.140625" style="96" customWidth="1"/>
    <col min="11529" max="11776" width="0" style="96" hidden="1"/>
    <col min="11777" max="11777" width="7.28515625" style="96" customWidth="1"/>
    <col min="11778" max="11778" width="38.140625" style="96" customWidth="1"/>
    <col min="11779" max="11779" width="10" style="96" customWidth="1"/>
    <col min="11780" max="11780" width="35" style="96" customWidth="1"/>
    <col min="11781" max="11783" width="30.7109375" style="96" customWidth="1"/>
    <col min="11784" max="11784" width="5.140625" style="96" customWidth="1"/>
    <col min="11785" max="12032" width="0" style="96" hidden="1"/>
    <col min="12033" max="12033" width="7.28515625" style="96" customWidth="1"/>
    <col min="12034" max="12034" width="38.140625" style="96" customWidth="1"/>
    <col min="12035" max="12035" width="10" style="96" customWidth="1"/>
    <col min="12036" max="12036" width="35" style="96" customWidth="1"/>
    <col min="12037" max="12039" width="30.7109375" style="96" customWidth="1"/>
    <col min="12040" max="12040" width="5.140625" style="96" customWidth="1"/>
    <col min="12041" max="12288" width="0" style="96" hidden="1"/>
    <col min="12289" max="12289" width="7.28515625" style="96" customWidth="1"/>
    <col min="12290" max="12290" width="38.140625" style="96" customWidth="1"/>
    <col min="12291" max="12291" width="10" style="96" customWidth="1"/>
    <col min="12292" max="12292" width="35" style="96" customWidth="1"/>
    <col min="12293" max="12295" width="30.7109375" style="96" customWidth="1"/>
    <col min="12296" max="12296" width="5.140625" style="96" customWidth="1"/>
    <col min="12297" max="12544" width="0" style="96" hidden="1"/>
    <col min="12545" max="12545" width="7.28515625" style="96" customWidth="1"/>
    <col min="12546" max="12546" width="38.140625" style="96" customWidth="1"/>
    <col min="12547" max="12547" width="10" style="96" customWidth="1"/>
    <col min="12548" max="12548" width="35" style="96" customWidth="1"/>
    <col min="12549" max="12551" width="30.7109375" style="96" customWidth="1"/>
    <col min="12552" max="12552" width="5.140625" style="96" customWidth="1"/>
    <col min="12553" max="12800" width="0" style="96" hidden="1"/>
    <col min="12801" max="12801" width="7.28515625" style="96" customWidth="1"/>
    <col min="12802" max="12802" width="38.140625" style="96" customWidth="1"/>
    <col min="12803" max="12803" width="10" style="96" customWidth="1"/>
    <col min="12804" max="12804" width="35" style="96" customWidth="1"/>
    <col min="12805" max="12807" width="30.7109375" style="96" customWidth="1"/>
    <col min="12808" max="12808" width="5.140625" style="96" customWidth="1"/>
    <col min="12809" max="13056" width="0" style="96" hidden="1"/>
    <col min="13057" max="13057" width="7.28515625" style="96" customWidth="1"/>
    <col min="13058" max="13058" width="38.140625" style="96" customWidth="1"/>
    <col min="13059" max="13059" width="10" style="96" customWidth="1"/>
    <col min="13060" max="13060" width="35" style="96" customWidth="1"/>
    <col min="13061" max="13063" width="30.7109375" style="96" customWidth="1"/>
    <col min="13064" max="13064" width="5.140625" style="96" customWidth="1"/>
    <col min="13065" max="13312" width="0" style="96" hidden="1"/>
    <col min="13313" max="13313" width="7.28515625" style="96" customWidth="1"/>
    <col min="13314" max="13314" width="38.140625" style="96" customWidth="1"/>
    <col min="13315" max="13315" width="10" style="96" customWidth="1"/>
    <col min="13316" max="13316" width="35" style="96" customWidth="1"/>
    <col min="13317" max="13319" width="30.7109375" style="96" customWidth="1"/>
    <col min="13320" max="13320" width="5.140625" style="96" customWidth="1"/>
    <col min="13321" max="13568" width="0" style="96" hidden="1"/>
    <col min="13569" max="13569" width="7.28515625" style="96" customWidth="1"/>
    <col min="13570" max="13570" width="38.140625" style="96" customWidth="1"/>
    <col min="13571" max="13571" width="10" style="96" customWidth="1"/>
    <col min="13572" max="13572" width="35" style="96" customWidth="1"/>
    <col min="13573" max="13575" width="30.7109375" style="96" customWidth="1"/>
    <col min="13576" max="13576" width="5.140625" style="96" customWidth="1"/>
    <col min="13577" max="13824" width="0" style="96" hidden="1"/>
    <col min="13825" max="13825" width="7.28515625" style="96" customWidth="1"/>
    <col min="13826" max="13826" width="38.140625" style="96" customWidth="1"/>
    <col min="13827" max="13827" width="10" style="96" customWidth="1"/>
    <col min="13828" max="13828" width="35" style="96" customWidth="1"/>
    <col min="13829" max="13831" width="30.7109375" style="96" customWidth="1"/>
    <col min="13832" max="13832" width="5.140625" style="96" customWidth="1"/>
    <col min="13833" max="14080" width="0" style="96" hidden="1"/>
    <col min="14081" max="14081" width="7.28515625" style="96" customWidth="1"/>
    <col min="14082" max="14082" width="38.140625" style="96" customWidth="1"/>
    <col min="14083" max="14083" width="10" style="96" customWidth="1"/>
    <col min="14084" max="14084" width="35" style="96" customWidth="1"/>
    <col min="14085" max="14087" width="30.7109375" style="96" customWidth="1"/>
    <col min="14088" max="14088" width="5.140625" style="96" customWidth="1"/>
    <col min="14089" max="14336" width="0" style="96" hidden="1"/>
    <col min="14337" max="14337" width="7.28515625" style="96" customWidth="1"/>
    <col min="14338" max="14338" width="38.140625" style="96" customWidth="1"/>
    <col min="14339" max="14339" width="10" style="96" customWidth="1"/>
    <col min="14340" max="14340" width="35" style="96" customWidth="1"/>
    <col min="14341" max="14343" width="30.7109375" style="96" customWidth="1"/>
    <col min="14344" max="14344" width="5.140625" style="96" customWidth="1"/>
    <col min="14345" max="14592" width="0" style="96" hidden="1"/>
    <col min="14593" max="14593" width="7.28515625" style="96" customWidth="1"/>
    <col min="14594" max="14594" width="38.140625" style="96" customWidth="1"/>
    <col min="14595" max="14595" width="10" style="96" customWidth="1"/>
    <col min="14596" max="14596" width="35" style="96" customWidth="1"/>
    <col min="14597" max="14599" width="30.7109375" style="96" customWidth="1"/>
    <col min="14600" max="14600" width="5.140625" style="96" customWidth="1"/>
    <col min="14601" max="14848" width="0" style="96" hidden="1"/>
    <col min="14849" max="14849" width="7.28515625" style="96" customWidth="1"/>
    <col min="14850" max="14850" width="38.140625" style="96" customWidth="1"/>
    <col min="14851" max="14851" width="10" style="96" customWidth="1"/>
    <col min="14852" max="14852" width="35" style="96" customWidth="1"/>
    <col min="14853" max="14855" width="30.7109375" style="96" customWidth="1"/>
    <col min="14856" max="14856" width="5.140625" style="96" customWidth="1"/>
    <col min="14857" max="15104" width="0" style="96" hidden="1"/>
    <col min="15105" max="15105" width="7.28515625" style="96" customWidth="1"/>
    <col min="15106" max="15106" width="38.140625" style="96" customWidth="1"/>
    <col min="15107" max="15107" width="10" style="96" customWidth="1"/>
    <col min="15108" max="15108" width="35" style="96" customWidth="1"/>
    <col min="15109" max="15111" width="30.7109375" style="96" customWidth="1"/>
    <col min="15112" max="15112" width="5.140625" style="96" customWidth="1"/>
    <col min="15113" max="15360" width="0" style="96" hidden="1"/>
    <col min="15361" max="15361" width="7.28515625" style="96" customWidth="1"/>
    <col min="15362" max="15362" width="38.140625" style="96" customWidth="1"/>
    <col min="15363" max="15363" width="10" style="96" customWidth="1"/>
    <col min="15364" max="15364" width="35" style="96" customWidth="1"/>
    <col min="15365" max="15367" width="30.7109375" style="96" customWidth="1"/>
    <col min="15368" max="15368" width="5.140625" style="96" customWidth="1"/>
    <col min="15369" max="15616" width="0" style="96" hidden="1"/>
    <col min="15617" max="15617" width="7.28515625" style="96" customWidth="1"/>
    <col min="15618" max="15618" width="38.140625" style="96" customWidth="1"/>
    <col min="15619" max="15619" width="10" style="96" customWidth="1"/>
    <col min="15620" max="15620" width="35" style="96" customWidth="1"/>
    <col min="15621" max="15623" width="30.7109375" style="96" customWidth="1"/>
    <col min="15624" max="15624" width="5.140625" style="96" customWidth="1"/>
    <col min="15625" max="15872" width="0" style="96" hidden="1"/>
    <col min="15873" max="15873" width="7.28515625" style="96" customWidth="1"/>
    <col min="15874" max="15874" width="38.140625" style="96" customWidth="1"/>
    <col min="15875" max="15875" width="10" style="96" customWidth="1"/>
    <col min="15876" max="15876" width="35" style="96" customWidth="1"/>
    <col min="15877" max="15879" width="30.7109375" style="96" customWidth="1"/>
    <col min="15880" max="15880" width="5.140625" style="96" customWidth="1"/>
    <col min="15881" max="16128" width="0" style="96" hidden="1"/>
    <col min="16129" max="16129" width="7.28515625" style="96" customWidth="1"/>
    <col min="16130" max="16130" width="38.140625" style="96" customWidth="1"/>
    <col min="16131" max="16131" width="10" style="96" customWidth="1"/>
    <col min="16132" max="16132" width="35" style="96" customWidth="1"/>
    <col min="16133" max="16135" width="30.7109375" style="96" customWidth="1"/>
    <col min="16136" max="16136" width="5.140625" style="96" customWidth="1"/>
    <col min="16137" max="16384" width="0" style="96" hidden="1"/>
  </cols>
  <sheetData>
    <row r="1" spans="1:7">
      <c r="A1" s="74" t="s">
        <v>231</v>
      </c>
      <c r="B1" s="74"/>
    </row>
    <row r="3" spans="1:7">
      <c r="A3" s="92" t="s">
        <v>232</v>
      </c>
      <c r="B3" s="92" t="s">
        <v>233</v>
      </c>
    </row>
    <row r="4" spans="1:7">
      <c r="A4" s="578" t="s">
        <v>154</v>
      </c>
      <c r="B4" s="579"/>
      <c r="C4" s="580"/>
      <c r="D4" s="584" t="s">
        <v>155</v>
      </c>
      <c r="E4" s="585"/>
      <c r="F4" s="584" t="s">
        <v>156</v>
      </c>
      <c r="G4" s="585"/>
    </row>
    <row r="5" spans="1:7">
      <c r="A5" s="581"/>
      <c r="B5" s="582"/>
      <c r="C5" s="583"/>
      <c r="D5" s="272" t="s">
        <v>157</v>
      </c>
      <c r="E5" s="272" t="s">
        <v>158</v>
      </c>
      <c r="F5" s="272" t="s">
        <v>157</v>
      </c>
      <c r="G5" s="272" t="s">
        <v>158</v>
      </c>
    </row>
    <row r="6" spans="1:7" ht="15" customHeight="1">
      <c r="A6" s="586" t="s">
        <v>127</v>
      </c>
      <c r="B6" s="587"/>
      <c r="C6" s="604"/>
      <c r="D6" s="273"/>
      <c r="E6" s="273"/>
      <c r="F6" s="273"/>
      <c r="G6" s="273"/>
    </row>
    <row r="7" spans="1:7">
      <c r="A7" s="586" t="s">
        <v>131</v>
      </c>
      <c r="B7" s="587"/>
      <c r="C7" s="604"/>
      <c r="D7" s="273"/>
      <c r="E7" s="273"/>
      <c r="F7" s="273"/>
      <c r="G7" s="273"/>
    </row>
    <row r="8" spans="1:7">
      <c r="A8" s="586" t="s">
        <v>112</v>
      </c>
      <c r="B8" s="587"/>
      <c r="C8" s="604"/>
      <c r="D8" s="273">
        <v>418934</v>
      </c>
      <c r="E8" s="273"/>
      <c r="F8" s="273"/>
      <c r="G8" s="273"/>
    </row>
    <row r="9" spans="1:7">
      <c r="A9" s="586" t="s">
        <v>138</v>
      </c>
      <c r="B9" s="587"/>
      <c r="C9" s="604"/>
      <c r="D9" s="273">
        <v>540451</v>
      </c>
      <c r="E9" s="273"/>
      <c r="F9" s="273"/>
      <c r="G9" s="273"/>
    </row>
    <row r="10" spans="1:7">
      <c r="A10" s="586" t="s">
        <v>142</v>
      </c>
      <c r="B10" s="587"/>
      <c r="C10" s="604"/>
      <c r="D10" s="273"/>
      <c r="E10" s="273"/>
      <c r="F10" s="273"/>
      <c r="G10" s="273"/>
    </row>
    <row r="11" spans="1:7">
      <c r="A11" s="586" t="s">
        <v>144</v>
      </c>
      <c r="B11" s="587"/>
      <c r="C11" s="604"/>
      <c r="D11" s="273"/>
      <c r="E11" s="273"/>
      <c r="F11" s="273"/>
      <c r="G11" s="273"/>
    </row>
    <row r="12" spans="1:7">
      <c r="A12" s="586" t="s">
        <v>148</v>
      </c>
      <c r="B12" s="587"/>
      <c r="C12" s="604"/>
      <c r="D12" s="273"/>
      <c r="E12" s="273"/>
      <c r="F12" s="273"/>
      <c r="G12" s="273"/>
    </row>
    <row r="13" spans="1:7">
      <c r="A13" s="92"/>
      <c r="B13" s="92"/>
    </row>
    <row r="14" spans="1:7">
      <c r="A14" s="274" t="s">
        <v>234</v>
      </c>
      <c r="B14" s="92" t="s">
        <v>235</v>
      </c>
    </row>
    <row r="15" spans="1:7">
      <c r="A15" s="565" t="s">
        <v>163</v>
      </c>
      <c r="B15" s="565"/>
      <c r="C15" s="565"/>
      <c r="D15" s="565" t="s">
        <v>236</v>
      </c>
    </row>
    <row r="16" spans="1:7">
      <c r="A16" s="565"/>
      <c r="B16" s="565"/>
      <c r="C16" s="565"/>
      <c r="D16" s="565"/>
    </row>
    <row r="17" spans="1:7">
      <c r="A17" s="564" t="s">
        <v>165</v>
      </c>
      <c r="B17" s="564"/>
      <c r="C17" s="564"/>
      <c r="D17" s="275"/>
    </row>
    <row r="18" spans="1:7">
      <c r="A18" s="564" t="s">
        <v>166</v>
      </c>
      <c r="B18" s="564"/>
      <c r="C18" s="564"/>
      <c r="D18" s="275"/>
    </row>
    <row r="19" spans="1:7">
      <c r="A19" s="564" t="s">
        <v>167</v>
      </c>
      <c r="B19" s="564"/>
      <c r="C19" s="564"/>
      <c r="D19" s="275">
        <v>316880</v>
      </c>
    </row>
    <row r="20" spans="1:7">
      <c r="A20" s="564" t="s">
        <v>168</v>
      </c>
      <c r="B20" s="564"/>
      <c r="C20" s="564"/>
      <c r="D20" s="275"/>
    </row>
    <row r="21" spans="1:7">
      <c r="A21" s="564" t="s">
        <v>169</v>
      </c>
      <c r="B21" s="564"/>
      <c r="C21" s="564"/>
      <c r="D21" s="275"/>
    </row>
    <row r="22" spans="1:7">
      <c r="A22" s="92"/>
      <c r="B22" s="92"/>
    </row>
    <row r="23" spans="1:7">
      <c r="A23" s="92" t="s">
        <v>237</v>
      </c>
      <c r="B23" s="92" t="s">
        <v>238</v>
      </c>
    </row>
    <row r="24" spans="1:7">
      <c r="A24" s="594" t="s">
        <v>154</v>
      </c>
      <c r="B24" s="595"/>
      <c r="C24" s="602"/>
      <c r="D24" s="593" t="s">
        <v>155</v>
      </c>
      <c r="E24" s="593"/>
      <c r="F24" s="593" t="s">
        <v>156</v>
      </c>
      <c r="G24" s="593"/>
    </row>
    <row r="25" spans="1:7">
      <c r="A25" s="596"/>
      <c r="B25" s="597"/>
      <c r="C25" s="603"/>
      <c r="D25" s="156" t="s">
        <v>157</v>
      </c>
      <c r="E25" s="156" t="s">
        <v>158</v>
      </c>
      <c r="F25" s="156" t="s">
        <v>157</v>
      </c>
      <c r="G25" s="156" t="s">
        <v>158</v>
      </c>
    </row>
    <row r="26" spans="1:7" ht="15" customHeight="1">
      <c r="A26" s="591" t="s">
        <v>127</v>
      </c>
      <c r="B26" s="592"/>
      <c r="C26" s="598"/>
      <c r="D26" s="371">
        <f>D6*'1.3 Frota Total'!C19</f>
        <v>0</v>
      </c>
      <c r="E26" s="371">
        <f>E6*'1.3 Frota Total'!D19</f>
        <v>0</v>
      </c>
      <c r="F26" s="371">
        <f>F6*'1.3 Frota Total'!E19</f>
        <v>0</v>
      </c>
      <c r="G26" s="371">
        <f>G6*'1.3 Frota Total'!F19</f>
        <v>0</v>
      </c>
    </row>
    <row r="27" spans="1:7">
      <c r="A27" s="591" t="s">
        <v>131</v>
      </c>
      <c r="B27" s="592"/>
      <c r="C27" s="598"/>
      <c r="D27" s="371">
        <f>D7*'1.3 Frota Total'!C20</f>
        <v>0</v>
      </c>
      <c r="E27" s="371">
        <f>E7*'1.3 Frota Total'!D20</f>
        <v>0</v>
      </c>
      <c r="F27" s="371">
        <f>F7*'1.3 Frota Total'!E20</f>
        <v>0</v>
      </c>
      <c r="G27" s="371">
        <f>G7*'1.3 Frota Total'!F20</f>
        <v>0</v>
      </c>
    </row>
    <row r="28" spans="1:7">
      <c r="A28" s="591" t="s">
        <v>112</v>
      </c>
      <c r="B28" s="592"/>
      <c r="C28" s="598"/>
      <c r="D28" s="371">
        <f>D8*'1.3 Frota Total'!C21</f>
        <v>3351472</v>
      </c>
      <c r="E28" s="371">
        <f>E8*'1.3 Frota Total'!D21</f>
        <v>0</v>
      </c>
      <c r="F28" s="371">
        <f>F8*'1.3 Frota Total'!E21</f>
        <v>0</v>
      </c>
      <c r="G28" s="371">
        <f>G8*'1.3 Frota Total'!F21</f>
        <v>0</v>
      </c>
    </row>
    <row r="29" spans="1:7">
      <c r="A29" s="591" t="s">
        <v>138</v>
      </c>
      <c r="B29" s="592"/>
      <c r="C29" s="598"/>
      <c r="D29" s="371">
        <f>D9*'1.3 Frota Total'!C22</f>
        <v>3242706</v>
      </c>
      <c r="E29" s="371">
        <f>E9*'1.3 Frota Total'!D22</f>
        <v>0</v>
      </c>
      <c r="F29" s="371">
        <f>F9*'1.3 Frota Total'!E22</f>
        <v>0</v>
      </c>
      <c r="G29" s="371">
        <f>G9*'1.3 Frota Total'!F22</f>
        <v>0</v>
      </c>
    </row>
    <row r="30" spans="1:7">
      <c r="A30" s="591" t="s">
        <v>142</v>
      </c>
      <c r="B30" s="592"/>
      <c r="C30" s="598"/>
      <c r="D30" s="371">
        <f>D10*'1.3 Frota Total'!C23</f>
        <v>0</v>
      </c>
      <c r="E30" s="371">
        <f>E10*'1.3 Frota Total'!D23</f>
        <v>0</v>
      </c>
      <c r="F30" s="371">
        <f>F10*'1.3 Frota Total'!E23</f>
        <v>0</v>
      </c>
      <c r="G30" s="371">
        <f>G10*'1.3 Frota Total'!F23</f>
        <v>0</v>
      </c>
    </row>
    <row r="31" spans="1:7">
      <c r="A31" s="591" t="s">
        <v>144</v>
      </c>
      <c r="B31" s="592"/>
      <c r="C31" s="598"/>
      <c r="D31" s="371">
        <f>D11*'1.3 Frota Total'!C24</f>
        <v>0</v>
      </c>
      <c r="E31" s="371">
        <f>E11*'1.3 Frota Total'!D24</f>
        <v>0</v>
      </c>
      <c r="F31" s="371">
        <f>F11*'1.3 Frota Total'!E24</f>
        <v>0</v>
      </c>
      <c r="G31" s="371">
        <f>G11*'1.3 Frota Total'!F24</f>
        <v>0</v>
      </c>
    </row>
    <row r="32" spans="1:7">
      <c r="A32" s="591" t="s">
        <v>148</v>
      </c>
      <c r="B32" s="592"/>
      <c r="C32" s="598"/>
      <c r="D32" s="371">
        <f>D12*'1.3 Frota Total'!C25</f>
        <v>0</v>
      </c>
      <c r="E32" s="371">
        <f>E12*'1.3 Frota Total'!D25</f>
        <v>0</v>
      </c>
      <c r="F32" s="371">
        <f>F12*'1.3 Frota Total'!E25</f>
        <v>0</v>
      </c>
      <c r="G32" s="371">
        <f>G12*'1.3 Frota Total'!F25</f>
        <v>0</v>
      </c>
    </row>
    <row r="34" spans="1:7">
      <c r="A34" s="92" t="s">
        <v>239</v>
      </c>
      <c r="B34" s="92" t="s">
        <v>240</v>
      </c>
    </row>
    <row r="35" spans="1:7">
      <c r="A35" s="594" t="s">
        <v>154</v>
      </c>
      <c r="B35" s="595"/>
      <c r="C35" s="602"/>
      <c r="D35" s="593" t="s">
        <v>155</v>
      </c>
      <c r="E35" s="593"/>
      <c r="F35" s="593" t="s">
        <v>156</v>
      </c>
      <c r="G35" s="593"/>
    </row>
    <row r="36" spans="1:7">
      <c r="A36" s="596"/>
      <c r="B36" s="597"/>
      <c r="C36" s="603"/>
      <c r="D36" s="156" t="s">
        <v>157</v>
      </c>
      <c r="E36" s="156" t="s">
        <v>158</v>
      </c>
      <c r="F36" s="156" t="s">
        <v>157</v>
      </c>
      <c r="G36" s="156" t="s">
        <v>158</v>
      </c>
    </row>
    <row r="37" spans="1:7" ht="15" customHeight="1">
      <c r="A37" s="591" t="s">
        <v>127</v>
      </c>
      <c r="B37" s="592"/>
      <c r="C37" s="598"/>
      <c r="D37" s="371" t="str">
        <f>IF(D26&lt;&gt;0,'1.3 Frota Total'!C19,"")</f>
        <v/>
      </c>
      <c r="E37" s="371" t="str">
        <f>IF(E26&lt;&gt;0,'1.3 Frota Total'!D19,"")</f>
        <v/>
      </c>
      <c r="F37" s="371" t="str">
        <f>IF(F26&lt;&gt;0,'1.3 Frota Total'!E19,"")</f>
        <v/>
      </c>
      <c r="G37" s="371" t="str">
        <f>IF(G26&lt;&gt;0,'1.3 Frota Total'!F19,"")</f>
        <v/>
      </c>
    </row>
    <row r="38" spans="1:7">
      <c r="A38" s="591" t="s">
        <v>131</v>
      </c>
      <c r="B38" s="592"/>
      <c r="C38" s="598"/>
      <c r="D38" s="371" t="str">
        <f>IF(D27&lt;&gt;0,'1.3 Frota Total'!C20,"")</f>
        <v/>
      </c>
      <c r="E38" s="371" t="str">
        <f>IF(E27&lt;&gt;0,'1.3 Frota Total'!D20,"")</f>
        <v/>
      </c>
      <c r="F38" s="371" t="str">
        <f>IF(F27&lt;&gt;0,'1.3 Frota Total'!E20,"")</f>
        <v/>
      </c>
      <c r="G38" s="371" t="str">
        <f>IF(G27&lt;&gt;0,'1.3 Frota Total'!F20,"")</f>
        <v/>
      </c>
    </row>
    <row r="39" spans="1:7">
      <c r="A39" s="591" t="s">
        <v>112</v>
      </c>
      <c r="B39" s="592"/>
      <c r="C39" s="598"/>
      <c r="D39" s="371">
        <f>IF(D28&lt;&gt;0,'1.3 Frota Total'!C21,"")</f>
        <v>8</v>
      </c>
      <c r="E39" s="371" t="str">
        <f>IF(E28&lt;&gt;0,'1.3 Frota Total'!D21,"")</f>
        <v/>
      </c>
      <c r="F39" s="371" t="str">
        <f>IF(F28&lt;&gt;0,'1.3 Frota Total'!E21,"")</f>
        <v/>
      </c>
      <c r="G39" s="371" t="str">
        <f>IF(G28&lt;&gt;0,'1.3 Frota Total'!F21,"")</f>
        <v/>
      </c>
    </row>
    <row r="40" spans="1:7">
      <c r="A40" s="591" t="s">
        <v>138</v>
      </c>
      <c r="B40" s="592"/>
      <c r="C40" s="598"/>
      <c r="D40" s="371">
        <f>IF(D29&lt;&gt;0,'1.3 Frota Total'!C22,"")</f>
        <v>6</v>
      </c>
      <c r="E40" s="371" t="str">
        <f>IF(E29&lt;&gt;0,'1.3 Frota Total'!D22,"")</f>
        <v/>
      </c>
      <c r="F40" s="371" t="str">
        <f>IF(F29&lt;&gt;0,'1.3 Frota Total'!E22,"")</f>
        <v/>
      </c>
      <c r="G40" s="371" t="str">
        <f>IF(G29&lt;&gt;0,'1.3 Frota Total'!F22,"")</f>
        <v/>
      </c>
    </row>
    <row r="41" spans="1:7">
      <c r="A41" s="591" t="s">
        <v>142</v>
      </c>
      <c r="B41" s="592"/>
      <c r="C41" s="598"/>
      <c r="D41" s="371" t="str">
        <f>IF(D30&lt;&gt;0,'1.3 Frota Total'!C23,"")</f>
        <v/>
      </c>
      <c r="E41" s="371" t="str">
        <f>IF(E30&lt;&gt;0,'1.3 Frota Total'!D23,"")</f>
        <v/>
      </c>
      <c r="F41" s="371" t="str">
        <f>IF(F30&lt;&gt;0,'1.3 Frota Total'!E23,"")</f>
        <v/>
      </c>
      <c r="G41" s="371" t="str">
        <f>IF(G30&lt;&gt;0,'1.3 Frota Total'!F23,"")</f>
        <v/>
      </c>
    </row>
    <row r="42" spans="1:7">
      <c r="A42" s="591" t="s">
        <v>144</v>
      </c>
      <c r="B42" s="592"/>
      <c r="C42" s="598"/>
      <c r="D42" s="371" t="str">
        <f>IF(D31&lt;&gt;0,'1.3 Frota Total'!C24,"")</f>
        <v/>
      </c>
      <c r="E42" s="371" t="str">
        <f>IF(E31&lt;&gt;0,'1.3 Frota Total'!D24,"")</f>
        <v/>
      </c>
      <c r="F42" s="371" t="str">
        <f>IF(F31&lt;&gt;0,'1.3 Frota Total'!E24,"")</f>
        <v/>
      </c>
      <c r="G42" s="371" t="str">
        <f>IF(G31&lt;&gt;0,'1.3 Frota Total'!F24,"")</f>
        <v/>
      </c>
    </row>
    <row r="43" spans="1:7">
      <c r="A43" s="591" t="s">
        <v>148</v>
      </c>
      <c r="B43" s="592"/>
      <c r="C43" s="598"/>
      <c r="D43" s="371" t="str">
        <f>IF(D32&lt;&gt;0,'1.3 Frota Total'!C25,"")</f>
        <v/>
      </c>
      <c r="E43" s="371" t="str">
        <f>IF(E32&lt;&gt;0,'1.3 Frota Total'!D25,"")</f>
        <v/>
      </c>
      <c r="F43" s="371" t="str">
        <f>IF(F32&lt;&gt;0,'1.3 Frota Total'!E25,"")</f>
        <v/>
      </c>
      <c r="G43" s="371" t="str">
        <f>IF(G32&lt;&gt;0,'1.3 Frota Total'!F25,"")</f>
        <v/>
      </c>
    </row>
    <row r="44" spans="1:7" s="1" customFormat="1" ht="12.75"/>
    <row r="45" spans="1:7">
      <c r="A45" s="92" t="s">
        <v>241</v>
      </c>
      <c r="B45" s="92" t="s">
        <v>242</v>
      </c>
    </row>
    <row r="46" spans="1:7">
      <c r="A46" s="594" t="s">
        <v>154</v>
      </c>
      <c r="B46" s="595"/>
      <c r="C46" s="602"/>
      <c r="D46" s="593" t="s">
        <v>155</v>
      </c>
      <c r="E46" s="593"/>
      <c r="F46" s="593" t="s">
        <v>156</v>
      </c>
      <c r="G46" s="593"/>
    </row>
    <row r="47" spans="1:7">
      <c r="A47" s="596"/>
      <c r="B47" s="597"/>
      <c r="C47" s="603"/>
      <c r="D47" s="156" t="s">
        <v>157</v>
      </c>
      <c r="E47" s="156" t="s">
        <v>158</v>
      </c>
      <c r="F47" s="156" t="s">
        <v>157</v>
      </c>
      <c r="G47" s="156" t="s">
        <v>158</v>
      </c>
    </row>
    <row r="48" spans="1:7" ht="15" customHeight="1">
      <c r="A48" s="591" t="s">
        <v>127</v>
      </c>
      <c r="B48" s="592"/>
      <c r="C48" s="598"/>
      <c r="D48" s="372" t="str">
        <f>IF(D6&gt;0,D6-('A.VI. Rodagem'!$D43),"")</f>
        <v/>
      </c>
      <c r="E48" s="372" t="str">
        <f>IF(E6&gt;0,E6-('A.VI. Rodagem'!$D43),"")</f>
        <v/>
      </c>
      <c r="F48" s="372" t="str">
        <f>IF(F6&gt;0,F6-('A.VI. Rodagem'!$D43),"")</f>
        <v/>
      </c>
      <c r="G48" s="372" t="str">
        <f>IF(G6&gt;0,G6-('A.VI. Rodagem'!$D43),"")</f>
        <v/>
      </c>
    </row>
    <row r="49" spans="1:7">
      <c r="A49" s="591" t="s">
        <v>131</v>
      </c>
      <c r="B49" s="592"/>
      <c r="C49" s="598"/>
      <c r="D49" s="372" t="str">
        <f>IF(D7&gt;0,D7-('A.VI. Rodagem'!$D44),"")</f>
        <v/>
      </c>
      <c r="E49" s="372" t="str">
        <f>IF(E7&gt;0,E7-('A.VI. Rodagem'!$D44),"")</f>
        <v/>
      </c>
      <c r="F49" s="372" t="str">
        <f>IF(F7&gt;0,F7-('A.VI. Rodagem'!$D44),"")</f>
        <v/>
      </c>
      <c r="G49" s="372" t="str">
        <f>IF(G7&gt;0,G7-('A.VI. Rodagem'!$D44),"")</f>
        <v/>
      </c>
    </row>
    <row r="50" spans="1:7">
      <c r="A50" s="591" t="s">
        <v>112</v>
      </c>
      <c r="B50" s="592"/>
      <c r="C50" s="598"/>
      <c r="D50" s="372">
        <f>IF(D8&gt;0,D8-('A.VI. Rodagem'!$D45),"")</f>
        <v>405315.26</v>
      </c>
      <c r="E50" s="372" t="str">
        <f>IF(E8&gt;0,E8-('A.VI. Rodagem'!$D45),"")</f>
        <v/>
      </c>
      <c r="F50" s="372" t="str">
        <f>IF(F8&gt;0,F8-('A.VI. Rodagem'!$D45),"")</f>
        <v/>
      </c>
      <c r="G50" s="372" t="str">
        <f>IF(G8&gt;0,G8-('A.VI. Rodagem'!$D45),"")</f>
        <v/>
      </c>
    </row>
    <row r="51" spans="1:7">
      <c r="A51" s="591" t="s">
        <v>138</v>
      </c>
      <c r="B51" s="592"/>
      <c r="C51" s="598"/>
      <c r="D51" s="372">
        <f>IF(D9&gt;0,D9-('A.VI. Rodagem'!$D46),"")</f>
        <v>526832.26</v>
      </c>
      <c r="E51" s="372" t="str">
        <f>IF(E9&gt;0,E9-('A.VI. Rodagem'!$D46),"")</f>
        <v/>
      </c>
      <c r="F51" s="372" t="str">
        <f>IF(F9&gt;0,F9-('A.VI. Rodagem'!$D46),"")</f>
        <v/>
      </c>
      <c r="G51" s="372" t="str">
        <f>IF(G9&gt;0,G9-('A.VI. Rodagem'!$D46),"")</f>
        <v/>
      </c>
    </row>
    <row r="52" spans="1:7">
      <c r="A52" s="591" t="s">
        <v>142</v>
      </c>
      <c r="B52" s="592"/>
      <c r="C52" s="598"/>
      <c r="D52" s="372" t="str">
        <f>IF(D10&gt;0,D10-('A.VI. Rodagem'!$D47),"")</f>
        <v/>
      </c>
      <c r="E52" s="372" t="str">
        <f>IF(E10&gt;0,E10-('A.VI. Rodagem'!$D47),"")</f>
        <v/>
      </c>
      <c r="F52" s="372" t="str">
        <f>IF(F10&gt;0,F10-('A.VI. Rodagem'!$D47),"")</f>
        <v/>
      </c>
      <c r="G52" s="372" t="str">
        <f>IF(G10&gt;0,G10-('A.VI. Rodagem'!$D47),"")</f>
        <v/>
      </c>
    </row>
    <row r="53" spans="1:7">
      <c r="A53" s="591" t="s">
        <v>144</v>
      </c>
      <c r="B53" s="592"/>
      <c r="C53" s="598"/>
      <c r="D53" s="372" t="str">
        <f>IF(D11&gt;0,D11-('A.VI. Rodagem'!$D48),"")</f>
        <v/>
      </c>
      <c r="E53" s="372" t="str">
        <f>IF(E11&gt;0,E11-('A.VI. Rodagem'!$D48),"")</f>
        <v/>
      </c>
      <c r="F53" s="372" t="str">
        <f>IF(F11&gt;0,F11-('A.VI. Rodagem'!$D48),"")</f>
        <v/>
      </c>
      <c r="G53" s="372" t="str">
        <f>IF(G11&gt;0,G11-('A.VI. Rodagem'!$D48),"")</f>
        <v/>
      </c>
    </row>
    <row r="54" spans="1:7">
      <c r="A54" s="591" t="s">
        <v>148</v>
      </c>
      <c r="B54" s="592"/>
      <c r="C54" s="598"/>
      <c r="D54" s="372" t="str">
        <f>IF(D12&gt;0,D12-('A.VI. Rodagem'!$D49),"")</f>
        <v/>
      </c>
      <c r="E54" s="372" t="str">
        <f>IF(E12&gt;0,E12-('A.VI. Rodagem'!$D49),"")</f>
        <v/>
      </c>
      <c r="F54" s="372" t="str">
        <f>IF(F12&gt;0,F12-('A.VI. Rodagem'!$D49),"")</f>
        <v/>
      </c>
      <c r="G54" s="372" t="str">
        <f>IF(G12&gt;0,G12-('A.VI. Rodagem'!$D49),"")</f>
        <v/>
      </c>
    </row>
    <row r="55" spans="1:7">
      <c r="A55" s="92"/>
      <c r="B55" s="92"/>
    </row>
    <row r="57" spans="1:7" ht="21">
      <c r="A57" s="599" t="s">
        <v>243</v>
      </c>
      <c r="B57" s="600"/>
      <c r="C57" s="601"/>
      <c r="D57" s="373">
        <f>SUM(D26:G32)/SUM(D37:G43)</f>
        <v>471012.71428571426</v>
      </c>
    </row>
    <row r="58" spans="1:7" ht="21">
      <c r="A58" s="599" t="s">
        <v>244</v>
      </c>
      <c r="B58" s="600"/>
      <c r="C58" s="601"/>
      <c r="D58" s="373">
        <f>D9</f>
        <v>540451</v>
      </c>
    </row>
  </sheetData>
  <sheetProtection algorithmName="SHA-512" hashValue="G9O+x6D0vuNxg2qb8vH1/xxFZqqGBcjS53r8rBLELQ/gBEYbf49ZEu2cPpYI20T4/KJOnCCL9TWhGxYiHqtWHw==" saltValue="BiHVpyslaCWzXqNmKbpReA==" spinCount="100000" sheet="1" objects="1" scenarios="1"/>
  <mergeCells count="49">
    <mergeCell ref="D4:E4"/>
    <mergeCell ref="F4:G4"/>
    <mergeCell ref="A6:C6"/>
    <mergeCell ref="A7:C7"/>
    <mergeCell ref="A8:C8"/>
    <mergeCell ref="A4:C5"/>
    <mergeCell ref="A9:C9"/>
    <mergeCell ref="A10:C10"/>
    <mergeCell ref="A11:C11"/>
    <mergeCell ref="A12:C12"/>
    <mergeCell ref="A17:C17"/>
    <mergeCell ref="A18:C18"/>
    <mergeCell ref="A19:C19"/>
    <mergeCell ref="A20:C20"/>
    <mergeCell ref="A21:C21"/>
    <mergeCell ref="D24:E24"/>
    <mergeCell ref="F24:G24"/>
    <mergeCell ref="A26:C26"/>
    <mergeCell ref="A27:C27"/>
    <mergeCell ref="A28:C28"/>
    <mergeCell ref="A29:C29"/>
    <mergeCell ref="A30:C30"/>
    <mergeCell ref="A31:C31"/>
    <mergeCell ref="A32:C32"/>
    <mergeCell ref="D35:E35"/>
    <mergeCell ref="F35:G35"/>
    <mergeCell ref="F46:G46"/>
    <mergeCell ref="A48:C48"/>
    <mergeCell ref="A37:C37"/>
    <mergeCell ref="A38:C38"/>
    <mergeCell ref="A39:C39"/>
    <mergeCell ref="A40:C40"/>
    <mergeCell ref="A41:C41"/>
    <mergeCell ref="A54:C54"/>
    <mergeCell ref="A57:C57"/>
    <mergeCell ref="A58:C58"/>
    <mergeCell ref="D15:D16"/>
    <mergeCell ref="A46:C47"/>
    <mergeCell ref="A24:C25"/>
    <mergeCell ref="A35:C36"/>
    <mergeCell ref="A15:C16"/>
    <mergeCell ref="A49:C49"/>
    <mergeCell ref="A50:C50"/>
    <mergeCell ref="A51:C51"/>
    <mergeCell ref="A52:C52"/>
    <mergeCell ref="A53:C53"/>
    <mergeCell ref="A42:C42"/>
    <mergeCell ref="A43:C43"/>
    <mergeCell ref="D46:E46"/>
  </mergeCells>
  <pageMargins left="0.78740157499999996" right="0.78740157499999996" top="0.984251969" bottom="0.984251969" header="0.49212598499999999" footer="0.49212598499999999"/>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tabColor theme="9" tint="0.59999389629810485"/>
    <pageSetUpPr fitToPage="1"/>
  </sheetPr>
  <dimension ref="A1:O107"/>
  <sheetViews>
    <sheetView topLeftCell="A86" zoomScale="115" zoomScaleNormal="115" workbookViewId="0">
      <selection activeCell="G12" sqref="G12"/>
    </sheetView>
  </sheetViews>
  <sheetFormatPr defaultColWidth="9" defaultRowHeight="12.75"/>
  <cols>
    <col min="1" max="1" width="4.7109375" style="233" customWidth="1"/>
    <col min="2" max="2" width="12.5703125" style="15" customWidth="1"/>
    <col min="3" max="3" width="6.28515625" style="15" customWidth="1"/>
    <col min="4" max="4" width="19" style="15" customWidth="1"/>
    <col min="5" max="5" width="35.85546875" style="15" customWidth="1"/>
    <col min="6" max="6" width="15.28515625" style="1" customWidth="1"/>
    <col min="7" max="7" width="1.85546875" style="10" customWidth="1"/>
    <col min="8" max="8" width="15" style="15" customWidth="1"/>
    <col min="9" max="9" width="3.7109375" style="10" customWidth="1"/>
    <col min="10" max="10" width="36.140625" style="234" customWidth="1"/>
    <col min="11" max="11" width="9.140625" style="1" customWidth="1"/>
    <col min="12" max="12" width="1.28515625" style="1" customWidth="1"/>
    <col min="13" max="13" width="9.140625" style="1" customWidth="1"/>
    <col min="14" max="14" width="38.7109375" style="1" customWidth="1"/>
    <col min="15" max="15" width="1" style="1" customWidth="1"/>
    <col min="16" max="256" width="9.140625" style="1"/>
    <col min="257" max="257" width="4.7109375" style="1" customWidth="1"/>
    <col min="258" max="258" width="12.5703125" style="1" customWidth="1"/>
    <col min="259" max="259" width="6.28515625" style="1" customWidth="1"/>
    <col min="260" max="260" width="19" style="1" customWidth="1"/>
    <col min="261" max="261" width="35.85546875" style="1" customWidth="1"/>
    <col min="262" max="262" width="15.28515625" style="1" customWidth="1"/>
    <col min="263" max="263" width="1.85546875" style="1" customWidth="1"/>
    <col min="264" max="264" width="15" style="1" customWidth="1"/>
    <col min="265" max="265" width="3.7109375" style="1" customWidth="1"/>
    <col min="266" max="266" width="36.140625" style="1" customWidth="1"/>
    <col min="267" max="267" width="9.140625" style="1"/>
    <col min="268" max="268" width="1.28515625" style="1" customWidth="1"/>
    <col min="269" max="269" width="9.140625" style="1"/>
    <col min="270" max="270" width="38.7109375" style="1" customWidth="1"/>
    <col min="271" max="271" width="1" style="1" customWidth="1"/>
    <col min="272" max="512" width="9.140625" style="1"/>
    <col min="513" max="513" width="4.7109375" style="1" customWidth="1"/>
    <col min="514" max="514" width="12.5703125" style="1" customWidth="1"/>
    <col min="515" max="515" width="6.28515625" style="1" customWidth="1"/>
    <col min="516" max="516" width="19" style="1" customWidth="1"/>
    <col min="517" max="517" width="35.85546875" style="1" customWidth="1"/>
    <col min="518" max="518" width="15.28515625" style="1" customWidth="1"/>
    <col min="519" max="519" width="1.85546875" style="1" customWidth="1"/>
    <col min="520" max="520" width="15" style="1" customWidth="1"/>
    <col min="521" max="521" width="3.7109375" style="1" customWidth="1"/>
    <col min="522" max="522" width="36.140625" style="1" customWidth="1"/>
    <col min="523" max="523" width="9.140625" style="1"/>
    <col min="524" max="524" width="1.28515625" style="1" customWidth="1"/>
    <col min="525" max="525" width="9.140625" style="1"/>
    <col min="526" max="526" width="38.7109375" style="1" customWidth="1"/>
    <col min="527" max="527" width="1" style="1" customWidth="1"/>
    <col min="528" max="768" width="9.140625" style="1"/>
    <col min="769" max="769" width="4.7109375" style="1" customWidth="1"/>
    <col min="770" max="770" width="12.5703125" style="1" customWidth="1"/>
    <col min="771" max="771" width="6.28515625" style="1" customWidth="1"/>
    <col min="772" max="772" width="19" style="1" customWidth="1"/>
    <col min="773" max="773" width="35.85546875" style="1" customWidth="1"/>
    <col min="774" max="774" width="15.28515625" style="1" customWidth="1"/>
    <col min="775" max="775" width="1.85546875" style="1" customWidth="1"/>
    <col min="776" max="776" width="15" style="1" customWidth="1"/>
    <col min="777" max="777" width="3.7109375" style="1" customWidth="1"/>
    <col min="778" max="778" width="36.140625" style="1" customWidth="1"/>
    <col min="779" max="779" width="9.140625" style="1"/>
    <col min="780" max="780" width="1.28515625" style="1" customWidth="1"/>
    <col min="781" max="781" width="9.140625" style="1"/>
    <col min="782" max="782" width="38.7109375" style="1" customWidth="1"/>
    <col min="783" max="783" width="1" style="1" customWidth="1"/>
    <col min="784" max="1024" width="9.140625" style="1"/>
    <col min="1025" max="1025" width="4.7109375" style="1" customWidth="1"/>
    <col min="1026" max="1026" width="12.5703125" style="1" customWidth="1"/>
    <col min="1027" max="1027" width="6.28515625" style="1" customWidth="1"/>
    <col min="1028" max="1028" width="19" style="1" customWidth="1"/>
    <col min="1029" max="1029" width="35.85546875" style="1" customWidth="1"/>
    <col min="1030" max="1030" width="15.28515625" style="1" customWidth="1"/>
    <col min="1031" max="1031" width="1.85546875" style="1" customWidth="1"/>
    <col min="1032" max="1032" width="15" style="1" customWidth="1"/>
    <col min="1033" max="1033" width="3.7109375" style="1" customWidth="1"/>
    <col min="1034" max="1034" width="36.140625" style="1" customWidth="1"/>
    <col min="1035" max="1035" width="9.140625" style="1"/>
    <col min="1036" max="1036" width="1.28515625" style="1" customWidth="1"/>
    <col min="1037" max="1037" width="9.140625" style="1"/>
    <col min="1038" max="1038" width="38.7109375" style="1" customWidth="1"/>
    <col min="1039" max="1039" width="1" style="1" customWidth="1"/>
    <col min="1040" max="1280" width="9.140625" style="1"/>
    <col min="1281" max="1281" width="4.7109375" style="1" customWidth="1"/>
    <col min="1282" max="1282" width="12.5703125" style="1" customWidth="1"/>
    <col min="1283" max="1283" width="6.28515625" style="1" customWidth="1"/>
    <col min="1284" max="1284" width="19" style="1" customWidth="1"/>
    <col min="1285" max="1285" width="35.85546875" style="1" customWidth="1"/>
    <col min="1286" max="1286" width="15.28515625" style="1" customWidth="1"/>
    <col min="1287" max="1287" width="1.85546875" style="1" customWidth="1"/>
    <col min="1288" max="1288" width="15" style="1" customWidth="1"/>
    <col min="1289" max="1289" width="3.7109375" style="1" customWidth="1"/>
    <col min="1290" max="1290" width="36.140625" style="1" customWidth="1"/>
    <col min="1291" max="1291" width="9.140625" style="1"/>
    <col min="1292" max="1292" width="1.28515625" style="1" customWidth="1"/>
    <col min="1293" max="1293" width="9.140625" style="1"/>
    <col min="1294" max="1294" width="38.7109375" style="1" customWidth="1"/>
    <col min="1295" max="1295" width="1" style="1" customWidth="1"/>
    <col min="1296" max="1536" width="9.140625" style="1"/>
    <col min="1537" max="1537" width="4.7109375" style="1" customWidth="1"/>
    <col min="1538" max="1538" width="12.5703125" style="1" customWidth="1"/>
    <col min="1539" max="1539" width="6.28515625" style="1" customWidth="1"/>
    <col min="1540" max="1540" width="19" style="1" customWidth="1"/>
    <col min="1541" max="1541" width="35.85546875" style="1" customWidth="1"/>
    <col min="1542" max="1542" width="15.28515625" style="1" customWidth="1"/>
    <col min="1543" max="1543" width="1.85546875" style="1" customWidth="1"/>
    <col min="1544" max="1544" width="15" style="1" customWidth="1"/>
    <col min="1545" max="1545" width="3.7109375" style="1" customWidth="1"/>
    <col min="1546" max="1546" width="36.140625" style="1" customWidth="1"/>
    <col min="1547" max="1547" width="9.140625" style="1"/>
    <col min="1548" max="1548" width="1.28515625" style="1" customWidth="1"/>
    <col min="1549" max="1549" width="9.140625" style="1"/>
    <col min="1550" max="1550" width="38.7109375" style="1" customWidth="1"/>
    <col min="1551" max="1551" width="1" style="1" customWidth="1"/>
    <col min="1552" max="1792" width="9.140625" style="1"/>
    <col min="1793" max="1793" width="4.7109375" style="1" customWidth="1"/>
    <col min="1794" max="1794" width="12.5703125" style="1" customWidth="1"/>
    <col min="1795" max="1795" width="6.28515625" style="1" customWidth="1"/>
    <col min="1796" max="1796" width="19" style="1" customWidth="1"/>
    <col min="1797" max="1797" width="35.85546875" style="1" customWidth="1"/>
    <col min="1798" max="1798" width="15.28515625" style="1" customWidth="1"/>
    <col min="1799" max="1799" width="1.85546875" style="1" customWidth="1"/>
    <col min="1800" max="1800" width="15" style="1" customWidth="1"/>
    <col min="1801" max="1801" width="3.7109375" style="1" customWidth="1"/>
    <col min="1802" max="1802" width="36.140625" style="1" customWidth="1"/>
    <col min="1803" max="1803" width="9.140625" style="1"/>
    <col min="1804" max="1804" width="1.28515625" style="1" customWidth="1"/>
    <col min="1805" max="1805" width="9.140625" style="1"/>
    <col min="1806" max="1806" width="38.7109375" style="1" customWidth="1"/>
    <col min="1807" max="1807" width="1" style="1" customWidth="1"/>
    <col min="1808" max="2048" width="9.140625" style="1"/>
    <col min="2049" max="2049" width="4.7109375" style="1" customWidth="1"/>
    <col min="2050" max="2050" width="12.5703125" style="1" customWidth="1"/>
    <col min="2051" max="2051" width="6.28515625" style="1" customWidth="1"/>
    <col min="2052" max="2052" width="19" style="1" customWidth="1"/>
    <col min="2053" max="2053" width="35.85546875" style="1" customWidth="1"/>
    <col min="2054" max="2054" width="15.28515625" style="1" customWidth="1"/>
    <col min="2055" max="2055" width="1.85546875" style="1" customWidth="1"/>
    <col min="2056" max="2056" width="15" style="1" customWidth="1"/>
    <col min="2057" max="2057" width="3.7109375" style="1" customWidth="1"/>
    <col min="2058" max="2058" width="36.140625" style="1" customWidth="1"/>
    <col min="2059" max="2059" width="9.140625" style="1"/>
    <col min="2060" max="2060" width="1.28515625" style="1" customWidth="1"/>
    <col min="2061" max="2061" width="9.140625" style="1"/>
    <col min="2062" max="2062" width="38.7109375" style="1" customWidth="1"/>
    <col min="2063" max="2063" width="1" style="1" customWidth="1"/>
    <col min="2064" max="2304" width="9.140625" style="1"/>
    <col min="2305" max="2305" width="4.7109375" style="1" customWidth="1"/>
    <col min="2306" max="2306" width="12.5703125" style="1" customWidth="1"/>
    <col min="2307" max="2307" width="6.28515625" style="1" customWidth="1"/>
    <col min="2308" max="2308" width="19" style="1" customWidth="1"/>
    <col min="2309" max="2309" width="35.85546875" style="1" customWidth="1"/>
    <col min="2310" max="2310" width="15.28515625" style="1" customWidth="1"/>
    <col min="2311" max="2311" width="1.85546875" style="1" customWidth="1"/>
    <col min="2312" max="2312" width="15" style="1" customWidth="1"/>
    <col min="2313" max="2313" width="3.7109375" style="1" customWidth="1"/>
    <col min="2314" max="2314" width="36.140625" style="1" customWidth="1"/>
    <col min="2315" max="2315" width="9.140625" style="1"/>
    <col min="2316" max="2316" width="1.28515625" style="1" customWidth="1"/>
    <col min="2317" max="2317" width="9.140625" style="1"/>
    <col min="2318" max="2318" width="38.7109375" style="1" customWidth="1"/>
    <col min="2319" max="2319" width="1" style="1" customWidth="1"/>
    <col min="2320" max="2560" width="9.140625" style="1"/>
    <col min="2561" max="2561" width="4.7109375" style="1" customWidth="1"/>
    <col min="2562" max="2562" width="12.5703125" style="1" customWidth="1"/>
    <col min="2563" max="2563" width="6.28515625" style="1" customWidth="1"/>
    <col min="2564" max="2564" width="19" style="1" customWidth="1"/>
    <col min="2565" max="2565" width="35.85546875" style="1" customWidth="1"/>
    <col min="2566" max="2566" width="15.28515625" style="1" customWidth="1"/>
    <col min="2567" max="2567" width="1.85546875" style="1" customWidth="1"/>
    <col min="2568" max="2568" width="15" style="1" customWidth="1"/>
    <col min="2569" max="2569" width="3.7109375" style="1" customWidth="1"/>
    <col min="2570" max="2570" width="36.140625" style="1" customWidth="1"/>
    <col min="2571" max="2571" width="9.140625" style="1"/>
    <col min="2572" max="2572" width="1.28515625" style="1" customWidth="1"/>
    <col min="2573" max="2573" width="9.140625" style="1"/>
    <col min="2574" max="2574" width="38.7109375" style="1" customWidth="1"/>
    <col min="2575" max="2575" width="1" style="1" customWidth="1"/>
    <col min="2576" max="2816" width="9.140625" style="1"/>
    <col min="2817" max="2817" width="4.7109375" style="1" customWidth="1"/>
    <col min="2818" max="2818" width="12.5703125" style="1" customWidth="1"/>
    <col min="2819" max="2819" width="6.28515625" style="1" customWidth="1"/>
    <col min="2820" max="2820" width="19" style="1" customWidth="1"/>
    <col min="2821" max="2821" width="35.85546875" style="1" customWidth="1"/>
    <col min="2822" max="2822" width="15.28515625" style="1" customWidth="1"/>
    <col min="2823" max="2823" width="1.85546875" style="1" customWidth="1"/>
    <col min="2824" max="2824" width="15" style="1" customWidth="1"/>
    <col min="2825" max="2825" width="3.7109375" style="1" customWidth="1"/>
    <col min="2826" max="2826" width="36.140625" style="1" customWidth="1"/>
    <col min="2827" max="2827" width="9.140625" style="1"/>
    <col min="2828" max="2828" width="1.28515625" style="1" customWidth="1"/>
    <col min="2829" max="2829" width="9.140625" style="1"/>
    <col min="2830" max="2830" width="38.7109375" style="1" customWidth="1"/>
    <col min="2831" max="2831" width="1" style="1" customWidth="1"/>
    <col min="2832" max="3072" width="9.140625" style="1"/>
    <col min="3073" max="3073" width="4.7109375" style="1" customWidth="1"/>
    <col min="3074" max="3074" width="12.5703125" style="1" customWidth="1"/>
    <col min="3075" max="3075" width="6.28515625" style="1" customWidth="1"/>
    <col min="3076" max="3076" width="19" style="1" customWidth="1"/>
    <col min="3077" max="3077" width="35.85546875" style="1" customWidth="1"/>
    <col min="3078" max="3078" width="15.28515625" style="1" customWidth="1"/>
    <col min="3079" max="3079" width="1.85546875" style="1" customWidth="1"/>
    <col min="3080" max="3080" width="15" style="1" customWidth="1"/>
    <col min="3081" max="3081" width="3.7109375" style="1" customWidth="1"/>
    <col min="3082" max="3082" width="36.140625" style="1" customWidth="1"/>
    <col min="3083" max="3083" width="9.140625" style="1"/>
    <col min="3084" max="3084" width="1.28515625" style="1" customWidth="1"/>
    <col min="3085" max="3085" width="9.140625" style="1"/>
    <col min="3086" max="3086" width="38.7109375" style="1" customWidth="1"/>
    <col min="3087" max="3087" width="1" style="1" customWidth="1"/>
    <col min="3088" max="3328" width="9.140625" style="1"/>
    <col min="3329" max="3329" width="4.7109375" style="1" customWidth="1"/>
    <col min="3330" max="3330" width="12.5703125" style="1" customWidth="1"/>
    <col min="3331" max="3331" width="6.28515625" style="1" customWidth="1"/>
    <col min="3332" max="3332" width="19" style="1" customWidth="1"/>
    <col min="3333" max="3333" width="35.85546875" style="1" customWidth="1"/>
    <col min="3334" max="3334" width="15.28515625" style="1" customWidth="1"/>
    <col min="3335" max="3335" width="1.85546875" style="1" customWidth="1"/>
    <col min="3336" max="3336" width="15" style="1" customWidth="1"/>
    <col min="3337" max="3337" width="3.7109375" style="1" customWidth="1"/>
    <col min="3338" max="3338" width="36.140625" style="1" customWidth="1"/>
    <col min="3339" max="3339" width="9.140625" style="1"/>
    <col min="3340" max="3340" width="1.28515625" style="1" customWidth="1"/>
    <col min="3341" max="3341" width="9.140625" style="1"/>
    <col min="3342" max="3342" width="38.7109375" style="1" customWidth="1"/>
    <col min="3343" max="3343" width="1" style="1" customWidth="1"/>
    <col min="3344" max="3584" width="9.140625" style="1"/>
    <col min="3585" max="3585" width="4.7109375" style="1" customWidth="1"/>
    <col min="3586" max="3586" width="12.5703125" style="1" customWidth="1"/>
    <col min="3587" max="3587" width="6.28515625" style="1" customWidth="1"/>
    <col min="3588" max="3588" width="19" style="1" customWidth="1"/>
    <col min="3589" max="3589" width="35.85546875" style="1" customWidth="1"/>
    <col min="3590" max="3590" width="15.28515625" style="1" customWidth="1"/>
    <col min="3591" max="3591" width="1.85546875" style="1" customWidth="1"/>
    <col min="3592" max="3592" width="15" style="1" customWidth="1"/>
    <col min="3593" max="3593" width="3.7109375" style="1" customWidth="1"/>
    <col min="3594" max="3594" width="36.140625" style="1" customWidth="1"/>
    <col min="3595" max="3595" width="9.140625" style="1"/>
    <col min="3596" max="3596" width="1.28515625" style="1" customWidth="1"/>
    <col min="3597" max="3597" width="9.140625" style="1"/>
    <col min="3598" max="3598" width="38.7109375" style="1" customWidth="1"/>
    <col min="3599" max="3599" width="1" style="1" customWidth="1"/>
    <col min="3600" max="3840" width="9.140625" style="1"/>
    <col min="3841" max="3841" width="4.7109375" style="1" customWidth="1"/>
    <col min="3842" max="3842" width="12.5703125" style="1" customWidth="1"/>
    <col min="3843" max="3843" width="6.28515625" style="1" customWidth="1"/>
    <col min="3844" max="3844" width="19" style="1" customWidth="1"/>
    <col min="3845" max="3845" width="35.85546875" style="1" customWidth="1"/>
    <col min="3846" max="3846" width="15.28515625" style="1" customWidth="1"/>
    <col min="3847" max="3847" width="1.85546875" style="1" customWidth="1"/>
    <col min="3848" max="3848" width="15" style="1" customWidth="1"/>
    <col min="3849" max="3849" width="3.7109375" style="1" customWidth="1"/>
    <col min="3850" max="3850" width="36.140625" style="1" customWidth="1"/>
    <col min="3851" max="3851" width="9.140625" style="1"/>
    <col min="3852" max="3852" width="1.28515625" style="1" customWidth="1"/>
    <col min="3853" max="3853" width="9.140625" style="1"/>
    <col min="3854" max="3854" width="38.7109375" style="1" customWidth="1"/>
    <col min="3855" max="3855" width="1" style="1" customWidth="1"/>
    <col min="3856" max="4096" width="9.140625" style="1"/>
    <col min="4097" max="4097" width="4.7109375" style="1" customWidth="1"/>
    <col min="4098" max="4098" width="12.5703125" style="1" customWidth="1"/>
    <col min="4099" max="4099" width="6.28515625" style="1" customWidth="1"/>
    <col min="4100" max="4100" width="19" style="1" customWidth="1"/>
    <col min="4101" max="4101" width="35.85546875" style="1" customWidth="1"/>
    <col min="4102" max="4102" width="15.28515625" style="1" customWidth="1"/>
    <col min="4103" max="4103" width="1.85546875" style="1" customWidth="1"/>
    <col min="4104" max="4104" width="15" style="1" customWidth="1"/>
    <col min="4105" max="4105" width="3.7109375" style="1" customWidth="1"/>
    <col min="4106" max="4106" width="36.140625" style="1" customWidth="1"/>
    <col min="4107" max="4107" width="9.140625" style="1"/>
    <col min="4108" max="4108" width="1.28515625" style="1" customWidth="1"/>
    <col min="4109" max="4109" width="9.140625" style="1"/>
    <col min="4110" max="4110" width="38.7109375" style="1" customWidth="1"/>
    <col min="4111" max="4111" width="1" style="1" customWidth="1"/>
    <col min="4112" max="4352" width="9.140625" style="1"/>
    <col min="4353" max="4353" width="4.7109375" style="1" customWidth="1"/>
    <col min="4354" max="4354" width="12.5703125" style="1" customWidth="1"/>
    <col min="4355" max="4355" width="6.28515625" style="1" customWidth="1"/>
    <col min="4356" max="4356" width="19" style="1" customWidth="1"/>
    <col min="4357" max="4357" width="35.85546875" style="1" customWidth="1"/>
    <col min="4358" max="4358" width="15.28515625" style="1" customWidth="1"/>
    <col min="4359" max="4359" width="1.85546875" style="1" customWidth="1"/>
    <col min="4360" max="4360" width="15" style="1" customWidth="1"/>
    <col min="4361" max="4361" width="3.7109375" style="1" customWidth="1"/>
    <col min="4362" max="4362" width="36.140625" style="1" customWidth="1"/>
    <col min="4363" max="4363" width="9.140625" style="1"/>
    <col min="4364" max="4364" width="1.28515625" style="1" customWidth="1"/>
    <col min="4365" max="4365" width="9.140625" style="1"/>
    <col min="4366" max="4366" width="38.7109375" style="1" customWidth="1"/>
    <col min="4367" max="4367" width="1" style="1" customWidth="1"/>
    <col min="4368" max="4608" width="9.140625" style="1"/>
    <col min="4609" max="4609" width="4.7109375" style="1" customWidth="1"/>
    <col min="4610" max="4610" width="12.5703125" style="1" customWidth="1"/>
    <col min="4611" max="4611" width="6.28515625" style="1" customWidth="1"/>
    <col min="4612" max="4612" width="19" style="1" customWidth="1"/>
    <col min="4613" max="4613" width="35.85546875" style="1" customWidth="1"/>
    <col min="4614" max="4614" width="15.28515625" style="1" customWidth="1"/>
    <col min="4615" max="4615" width="1.85546875" style="1" customWidth="1"/>
    <col min="4616" max="4616" width="15" style="1" customWidth="1"/>
    <col min="4617" max="4617" width="3.7109375" style="1" customWidth="1"/>
    <col min="4618" max="4618" width="36.140625" style="1" customWidth="1"/>
    <col min="4619" max="4619" width="9.140625" style="1"/>
    <col min="4620" max="4620" width="1.28515625" style="1" customWidth="1"/>
    <col min="4621" max="4621" width="9.140625" style="1"/>
    <col min="4622" max="4622" width="38.7109375" style="1" customWidth="1"/>
    <col min="4623" max="4623" width="1" style="1" customWidth="1"/>
    <col min="4624" max="4864" width="9.140625" style="1"/>
    <col min="4865" max="4865" width="4.7109375" style="1" customWidth="1"/>
    <col min="4866" max="4866" width="12.5703125" style="1" customWidth="1"/>
    <col min="4867" max="4867" width="6.28515625" style="1" customWidth="1"/>
    <col min="4868" max="4868" width="19" style="1" customWidth="1"/>
    <col min="4869" max="4869" width="35.85546875" style="1" customWidth="1"/>
    <col min="4870" max="4870" width="15.28515625" style="1" customWidth="1"/>
    <col min="4871" max="4871" width="1.85546875" style="1" customWidth="1"/>
    <col min="4872" max="4872" width="15" style="1" customWidth="1"/>
    <col min="4873" max="4873" width="3.7109375" style="1" customWidth="1"/>
    <col min="4874" max="4874" width="36.140625" style="1" customWidth="1"/>
    <col min="4875" max="4875" width="9.140625" style="1"/>
    <col min="4876" max="4876" width="1.28515625" style="1" customWidth="1"/>
    <col min="4877" max="4877" width="9.140625" style="1"/>
    <col min="4878" max="4878" width="38.7109375" style="1" customWidth="1"/>
    <col min="4879" max="4879" width="1" style="1" customWidth="1"/>
    <col min="4880" max="5120" width="9.140625" style="1"/>
    <col min="5121" max="5121" width="4.7109375" style="1" customWidth="1"/>
    <col min="5122" max="5122" width="12.5703125" style="1" customWidth="1"/>
    <col min="5123" max="5123" width="6.28515625" style="1" customWidth="1"/>
    <col min="5124" max="5124" width="19" style="1" customWidth="1"/>
    <col min="5125" max="5125" width="35.85546875" style="1" customWidth="1"/>
    <col min="5126" max="5126" width="15.28515625" style="1" customWidth="1"/>
    <col min="5127" max="5127" width="1.85546875" style="1" customWidth="1"/>
    <col min="5128" max="5128" width="15" style="1" customWidth="1"/>
    <col min="5129" max="5129" width="3.7109375" style="1" customWidth="1"/>
    <col min="5130" max="5130" width="36.140625" style="1" customWidth="1"/>
    <col min="5131" max="5131" width="9.140625" style="1"/>
    <col min="5132" max="5132" width="1.28515625" style="1" customWidth="1"/>
    <col min="5133" max="5133" width="9.140625" style="1"/>
    <col min="5134" max="5134" width="38.7109375" style="1" customWidth="1"/>
    <col min="5135" max="5135" width="1" style="1" customWidth="1"/>
    <col min="5136" max="5376" width="9.140625" style="1"/>
    <col min="5377" max="5377" width="4.7109375" style="1" customWidth="1"/>
    <col min="5378" max="5378" width="12.5703125" style="1" customWidth="1"/>
    <col min="5379" max="5379" width="6.28515625" style="1" customWidth="1"/>
    <col min="5380" max="5380" width="19" style="1" customWidth="1"/>
    <col min="5381" max="5381" width="35.85546875" style="1" customWidth="1"/>
    <col min="5382" max="5382" width="15.28515625" style="1" customWidth="1"/>
    <col min="5383" max="5383" width="1.85546875" style="1" customWidth="1"/>
    <col min="5384" max="5384" width="15" style="1" customWidth="1"/>
    <col min="5385" max="5385" width="3.7109375" style="1" customWidth="1"/>
    <col min="5386" max="5386" width="36.140625" style="1" customWidth="1"/>
    <col min="5387" max="5387" width="9.140625" style="1"/>
    <col min="5388" max="5388" width="1.28515625" style="1" customWidth="1"/>
    <col min="5389" max="5389" width="9.140625" style="1"/>
    <col min="5390" max="5390" width="38.7109375" style="1" customWidth="1"/>
    <col min="5391" max="5391" width="1" style="1" customWidth="1"/>
    <col min="5392" max="5632" width="9.140625" style="1"/>
    <col min="5633" max="5633" width="4.7109375" style="1" customWidth="1"/>
    <col min="5634" max="5634" width="12.5703125" style="1" customWidth="1"/>
    <col min="5635" max="5635" width="6.28515625" style="1" customWidth="1"/>
    <col min="5636" max="5636" width="19" style="1" customWidth="1"/>
    <col min="5637" max="5637" width="35.85546875" style="1" customWidth="1"/>
    <col min="5638" max="5638" width="15.28515625" style="1" customWidth="1"/>
    <col min="5639" max="5639" width="1.85546875" style="1" customWidth="1"/>
    <col min="5640" max="5640" width="15" style="1" customWidth="1"/>
    <col min="5641" max="5641" width="3.7109375" style="1" customWidth="1"/>
    <col min="5642" max="5642" width="36.140625" style="1" customWidth="1"/>
    <col min="5643" max="5643" width="9.140625" style="1"/>
    <col min="5644" max="5644" width="1.28515625" style="1" customWidth="1"/>
    <col min="5645" max="5645" width="9.140625" style="1"/>
    <col min="5646" max="5646" width="38.7109375" style="1" customWidth="1"/>
    <col min="5647" max="5647" width="1" style="1" customWidth="1"/>
    <col min="5648" max="5888" width="9.140625" style="1"/>
    <col min="5889" max="5889" width="4.7109375" style="1" customWidth="1"/>
    <col min="5890" max="5890" width="12.5703125" style="1" customWidth="1"/>
    <col min="5891" max="5891" width="6.28515625" style="1" customWidth="1"/>
    <col min="5892" max="5892" width="19" style="1" customWidth="1"/>
    <col min="5893" max="5893" width="35.85546875" style="1" customWidth="1"/>
    <col min="5894" max="5894" width="15.28515625" style="1" customWidth="1"/>
    <col min="5895" max="5895" width="1.85546875" style="1" customWidth="1"/>
    <col min="5896" max="5896" width="15" style="1" customWidth="1"/>
    <col min="5897" max="5897" width="3.7109375" style="1" customWidth="1"/>
    <col min="5898" max="5898" width="36.140625" style="1" customWidth="1"/>
    <col min="5899" max="5899" width="9.140625" style="1"/>
    <col min="5900" max="5900" width="1.28515625" style="1" customWidth="1"/>
    <col min="5901" max="5901" width="9.140625" style="1"/>
    <col min="5902" max="5902" width="38.7109375" style="1" customWidth="1"/>
    <col min="5903" max="5903" width="1" style="1" customWidth="1"/>
    <col min="5904" max="6144" width="9.140625" style="1"/>
    <col min="6145" max="6145" width="4.7109375" style="1" customWidth="1"/>
    <col min="6146" max="6146" width="12.5703125" style="1" customWidth="1"/>
    <col min="6147" max="6147" width="6.28515625" style="1" customWidth="1"/>
    <col min="6148" max="6148" width="19" style="1" customWidth="1"/>
    <col min="6149" max="6149" width="35.85546875" style="1" customWidth="1"/>
    <col min="6150" max="6150" width="15.28515625" style="1" customWidth="1"/>
    <col min="6151" max="6151" width="1.85546875" style="1" customWidth="1"/>
    <col min="6152" max="6152" width="15" style="1" customWidth="1"/>
    <col min="6153" max="6153" width="3.7109375" style="1" customWidth="1"/>
    <col min="6154" max="6154" width="36.140625" style="1" customWidth="1"/>
    <col min="6155" max="6155" width="9.140625" style="1"/>
    <col min="6156" max="6156" width="1.28515625" style="1" customWidth="1"/>
    <col min="6157" max="6157" width="9.140625" style="1"/>
    <col min="6158" max="6158" width="38.7109375" style="1" customWidth="1"/>
    <col min="6159" max="6159" width="1" style="1" customWidth="1"/>
    <col min="6160" max="6400" width="9.140625" style="1"/>
    <col min="6401" max="6401" width="4.7109375" style="1" customWidth="1"/>
    <col min="6402" max="6402" width="12.5703125" style="1" customWidth="1"/>
    <col min="6403" max="6403" width="6.28515625" style="1" customWidth="1"/>
    <col min="6404" max="6404" width="19" style="1" customWidth="1"/>
    <col min="6405" max="6405" width="35.85546875" style="1" customWidth="1"/>
    <col min="6406" max="6406" width="15.28515625" style="1" customWidth="1"/>
    <col min="6407" max="6407" width="1.85546875" style="1" customWidth="1"/>
    <col min="6408" max="6408" width="15" style="1" customWidth="1"/>
    <col min="6409" max="6409" width="3.7109375" style="1" customWidth="1"/>
    <col min="6410" max="6410" width="36.140625" style="1" customWidth="1"/>
    <col min="6411" max="6411" width="9.140625" style="1"/>
    <col min="6412" max="6412" width="1.28515625" style="1" customWidth="1"/>
    <col min="6413" max="6413" width="9.140625" style="1"/>
    <col min="6414" max="6414" width="38.7109375" style="1" customWidth="1"/>
    <col min="6415" max="6415" width="1" style="1" customWidth="1"/>
    <col min="6416" max="6656" width="9.140625" style="1"/>
    <col min="6657" max="6657" width="4.7109375" style="1" customWidth="1"/>
    <col min="6658" max="6658" width="12.5703125" style="1" customWidth="1"/>
    <col min="6659" max="6659" width="6.28515625" style="1" customWidth="1"/>
    <col min="6660" max="6660" width="19" style="1" customWidth="1"/>
    <col min="6661" max="6661" width="35.85546875" style="1" customWidth="1"/>
    <col min="6662" max="6662" width="15.28515625" style="1" customWidth="1"/>
    <col min="6663" max="6663" width="1.85546875" style="1" customWidth="1"/>
    <col min="6664" max="6664" width="15" style="1" customWidth="1"/>
    <col min="6665" max="6665" width="3.7109375" style="1" customWidth="1"/>
    <col min="6666" max="6666" width="36.140625" style="1" customWidth="1"/>
    <col min="6667" max="6667" width="9.140625" style="1"/>
    <col min="6668" max="6668" width="1.28515625" style="1" customWidth="1"/>
    <col min="6669" max="6669" width="9.140625" style="1"/>
    <col min="6670" max="6670" width="38.7109375" style="1" customWidth="1"/>
    <col min="6671" max="6671" width="1" style="1" customWidth="1"/>
    <col min="6672" max="6912" width="9.140625" style="1"/>
    <col min="6913" max="6913" width="4.7109375" style="1" customWidth="1"/>
    <col min="6914" max="6914" width="12.5703125" style="1" customWidth="1"/>
    <col min="6915" max="6915" width="6.28515625" style="1" customWidth="1"/>
    <col min="6916" max="6916" width="19" style="1" customWidth="1"/>
    <col min="6917" max="6917" width="35.85546875" style="1" customWidth="1"/>
    <col min="6918" max="6918" width="15.28515625" style="1" customWidth="1"/>
    <col min="6919" max="6919" width="1.85546875" style="1" customWidth="1"/>
    <col min="6920" max="6920" width="15" style="1" customWidth="1"/>
    <col min="6921" max="6921" width="3.7109375" style="1" customWidth="1"/>
    <col min="6922" max="6922" width="36.140625" style="1" customWidth="1"/>
    <col min="6923" max="6923" width="9.140625" style="1"/>
    <col min="6924" max="6924" width="1.28515625" style="1" customWidth="1"/>
    <col min="6925" max="6925" width="9.140625" style="1"/>
    <col min="6926" max="6926" width="38.7109375" style="1" customWidth="1"/>
    <col min="6927" max="6927" width="1" style="1" customWidth="1"/>
    <col min="6928" max="7168" width="9.140625" style="1"/>
    <col min="7169" max="7169" width="4.7109375" style="1" customWidth="1"/>
    <col min="7170" max="7170" width="12.5703125" style="1" customWidth="1"/>
    <col min="7171" max="7171" width="6.28515625" style="1" customWidth="1"/>
    <col min="7172" max="7172" width="19" style="1" customWidth="1"/>
    <col min="7173" max="7173" width="35.85546875" style="1" customWidth="1"/>
    <col min="7174" max="7174" width="15.28515625" style="1" customWidth="1"/>
    <col min="7175" max="7175" width="1.85546875" style="1" customWidth="1"/>
    <col min="7176" max="7176" width="15" style="1" customWidth="1"/>
    <col min="7177" max="7177" width="3.7109375" style="1" customWidth="1"/>
    <col min="7178" max="7178" width="36.140625" style="1" customWidth="1"/>
    <col min="7179" max="7179" width="9.140625" style="1"/>
    <col min="7180" max="7180" width="1.28515625" style="1" customWidth="1"/>
    <col min="7181" max="7181" width="9.140625" style="1"/>
    <col min="7182" max="7182" width="38.7109375" style="1" customWidth="1"/>
    <col min="7183" max="7183" width="1" style="1" customWidth="1"/>
    <col min="7184" max="7424" width="9.140625" style="1"/>
    <col min="7425" max="7425" width="4.7109375" style="1" customWidth="1"/>
    <col min="7426" max="7426" width="12.5703125" style="1" customWidth="1"/>
    <col min="7427" max="7427" width="6.28515625" style="1" customWidth="1"/>
    <col min="7428" max="7428" width="19" style="1" customWidth="1"/>
    <col min="7429" max="7429" width="35.85546875" style="1" customWidth="1"/>
    <col min="7430" max="7430" width="15.28515625" style="1" customWidth="1"/>
    <col min="7431" max="7431" width="1.85546875" style="1" customWidth="1"/>
    <col min="7432" max="7432" width="15" style="1" customWidth="1"/>
    <col min="7433" max="7433" width="3.7109375" style="1" customWidth="1"/>
    <col min="7434" max="7434" width="36.140625" style="1" customWidth="1"/>
    <col min="7435" max="7435" width="9.140625" style="1"/>
    <col min="7436" max="7436" width="1.28515625" style="1" customWidth="1"/>
    <col min="7437" max="7437" width="9.140625" style="1"/>
    <col min="7438" max="7438" width="38.7109375" style="1" customWidth="1"/>
    <col min="7439" max="7439" width="1" style="1" customWidth="1"/>
    <col min="7440" max="7680" width="9.140625" style="1"/>
    <col min="7681" max="7681" width="4.7109375" style="1" customWidth="1"/>
    <col min="7682" max="7682" width="12.5703125" style="1" customWidth="1"/>
    <col min="7683" max="7683" width="6.28515625" style="1" customWidth="1"/>
    <col min="7684" max="7684" width="19" style="1" customWidth="1"/>
    <col min="7685" max="7685" width="35.85546875" style="1" customWidth="1"/>
    <col min="7686" max="7686" width="15.28515625" style="1" customWidth="1"/>
    <col min="7687" max="7687" width="1.85546875" style="1" customWidth="1"/>
    <col min="7688" max="7688" width="15" style="1" customWidth="1"/>
    <col min="7689" max="7689" width="3.7109375" style="1" customWidth="1"/>
    <col min="7690" max="7690" width="36.140625" style="1" customWidth="1"/>
    <col min="7691" max="7691" width="9.140625" style="1"/>
    <col min="7692" max="7692" width="1.28515625" style="1" customWidth="1"/>
    <col min="7693" max="7693" width="9.140625" style="1"/>
    <col min="7694" max="7694" width="38.7109375" style="1" customWidth="1"/>
    <col min="7695" max="7695" width="1" style="1" customWidth="1"/>
    <col min="7696" max="7936" width="9.140625" style="1"/>
    <col min="7937" max="7937" width="4.7109375" style="1" customWidth="1"/>
    <col min="7938" max="7938" width="12.5703125" style="1" customWidth="1"/>
    <col min="7939" max="7939" width="6.28515625" style="1" customWidth="1"/>
    <col min="7940" max="7940" width="19" style="1" customWidth="1"/>
    <col min="7941" max="7941" width="35.85546875" style="1" customWidth="1"/>
    <col min="7942" max="7942" width="15.28515625" style="1" customWidth="1"/>
    <col min="7943" max="7943" width="1.85546875" style="1" customWidth="1"/>
    <col min="7944" max="7944" width="15" style="1" customWidth="1"/>
    <col min="7945" max="7945" width="3.7109375" style="1" customWidth="1"/>
    <col min="7946" max="7946" width="36.140625" style="1" customWidth="1"/>
    <col min="7947" max="7947" width="9.140625" style="1"/>
    <col min="7948" max="7948" width="1.28515625" style="1" customWidth="1"/>
    <col min="7949" max="7949" width="9.140625" style="1"/>
    <col min="7950" max="7950" width="38.7109375" style="1" customWidth="1"/>
    <col min="7951" max="7951" width="1" style="1" customWidth="1"/>
    <col min="7952" max="8192" width="9.140625" style="1"/>
    <col min="8193" max="8193" width="4.7109375" style="1" customWidth="1"/>
    <col min="8194" max="8194" width="12.5703125" style="1" customWidth="1"/>
    <col min="8195" max="8195" width="6.28515625" style="1" customWidth="1"/>
    <col min="8196" max="8196" width="19" style="1" customWidth="1"/>
    <col min="8197" max="8197" width="35.85546875" style="1" customWidth="1"/>
    <col min="8198" max="8198" width="15.28515625" style="1" customWidth="1"/>
    <col min="8199" max="8199" width="1.85546875" style="1" customWidth="1"/>
    <col min="8200" max="8200" width="15" style="1" customWidth="1"/>
    <col min="8201" max="8201" width="3.7109375" style="1" customWidth="1"/>
    <col min="8202" max="8202" width="36.140625" style="1" customWidth="1"/>
    <col min="8203" max="8203" width="9.140625" style="1"/>
    <col min="8204" max="8204" width="1.28515625" style="1" customWidth="1"/>
    <col min="8205" max="8205" width="9.140625" style="1"/>
    <col min="8206" max="8206" width="38.7109375" style="1" customWidth="1"/>
    <col min="8207" max="8207" width="1" style="1" customWidth="1"/>
    <col min="8208" max="8448" width="9.140625" style="1"/>
    <col min="8449" max="8449" width="4.7109375" style="1" customWidth="1"/>
    <col min="8450" max="8450" width="12.5703125" style="1" customWidth="1"/>
    <col min="8451" max="8451" width="6.28515625" style="1" customWidth="1"/>
    <col min="8452" max="8452" width="19" style="1" customWidth="1"/>
    <col min="8453" max="8453" width="35.85546875" style="1" customWidth="1"/>
    <col min="8454" max="8454" width="15.28515625" style="1" customWidth="1"/>
    <col min="8455" max="8455" width="1.85546875" style="1" customWidth="1"/>
    <col min="8456" max="8456" width="15" style="1" customWidth="1"/>
    <col min="8457" max="8457" width="3.7109375" style="1" customWidth="1"/>
    <col min="8458" max="8458" width="36.140625" style="1" customWidth="1"/>
    <col min="8459" max="8459" width="9.140625" style="1"/>
    <col min="8460" max="8460" width="1.28515625" style="1" customWidth="1"/>
    <col min="8461" max="8461" width="9.140625" style="1"/>
    <col min="8462" max="8462" width="38.7109375" style="1" customWidth="1"/>
    <col min="8463" max="8463" width="1" style="1" customWidth="1"/>
    <col min="8464" max="8704" width="9.140625" style="1"/>
    <col min="8705" max="8705" width="4.7109375" style="1" customWidth="1"/>
    <col min="8706" max="8706" width="12.5703125" style="1" customWidth="1"/>
    <col min="8707" max="8707" width="6.28515625" style="1" customWidth="1"/>
    <col min="8708" max="8708" width="19" style="1" customWidth="1"/>
    <col min="8709" max="8709" width="35.85546875" style="1" customWidth="1"/>
    <col min="8710" max="8710" width="15.28515625" style="1" customWidth="1"/>
    <col min="8711" max="8711" width="1.85546875" style="1" customWidth="1"/>
    <col min="8712" max="8712" width="15" style="1" customWidth="1"/>
    <col min="8713" max="8713" width="3.7109375" style="1" customWidth="1"/>
    <col min="8714" max="8714" width="36.140625" style="1" customWidth="1"/>
    <col min="8715" max="8715" width="9.140625" style="1"/>
    <col min="8716" max="8716" width="1.28515625" style="1" customWidth="1"/>
    <col min="8717" max="8717" width="9.140625" style="1"/>
    <col min="8718" max="8718" width="38.7109375" style="1" customWidth="1"/>
    <col min="8719" max="8719" width="1" style="1" customWidth="1"/>
    <col min="8720" max="8960" width="9.140625" style="1"/>
    <col min="8961" max="8961" width="4.7109375" style="1" customWidth="1"/>
    <col min="8962" max="8962" width="12.5703125" style="1" customWidth="1"/>
    <col min="8963" max="8963" width="6.28515625" style="1" customWidth="1"/>
    <col min="8964" max="8964" width="19" style="1" customWidth="1"/>
    <col min="8965" max="8965" width="35.85546875" style="1" customWidth="1"/>
    <col min="8966" max="8966" width="15.28515625" style="1" customWidth="1"/>
    <col min="8967" max="8967" width="1.85546875" style="1" customWidth="1"/>
    <col min="8968" max="8968" width="15" style="1" customWidth="1"/>
    <col min="8969" max="8969" width="3.7109375" style="1" customWidth="1"/>
    <col min="8970" max="8970" width="36.140625" style="1" customWidth="1"/>
    <col min="8971" max="8971" width="9.140625" style="1"/>
    <col min="8972" max="8972" width="1.28515625" style="1" customWidth="1"/>
    <col min="8973" max="8973" width="9.140625" style="1"/>
    <col min="8974" max="8974" width="38.7109375" style="1" customWidth="1"/>
    <col min="8975" max="8975" width="1" style="1" customWidth="1"/>
    <col min="8976" max="9216" width="9.140625" style="1"/>
    <col min="9217" max="9217" width="4.7109375" style="1" customWidth="1"/>
    <col min="9218" max="9218" width="12.5703125" style="1" customWidth="1"/>
    <col min="9219" max="9219" width="6.28515625" style="1" customWidth="1"/>
    <col min="9220" max="9220" width="19" style="1" customWidth="1"/>
    <col min="9221" max="9221" width="35.85546875" style="1" customWidth="1"/>
    <col min="9222" max="9222" width="15.28515625" style="1" customWidth="1"/>
    <col min="9223" max="9223" width="1.85546875" style="1" customWidth="1"/>
    <col min="9224" max="9224" width="15" style="1" customWidth="1"/>
    <col min="9225" max="9225" width="3.7109375" style="1" customWidth="1"/>
    <col min="9226" max="9226" width="36.140625" style="1" customWidth="1"/>
    <col min="9227" max="9227" width="9.140625" style="1"/>
    <col min="9228" max="9228" width="1.28515625" style="1" customWidth="1"/>
    <col min="9229" max="9229" width="9.140625" style="1"/>
    <col min="9230" max="9230" width="38.7109375" style="1" customWidth="1"/>
    <col min="9231" max="9231" width="1" style="1" customWidth="1"/>
    <col min="9232" max="9472" width="9.140625" style="1"/>
    <col min="9473" max="9473" width="4.7109375" style="1" customWidth="1"/>
    <col min="9474" max="9474" width="12.5703125" style="1" customWidth="1"/>
    <col min="9475" max="9475" width="6.28515625" style="1" customWidth="1"/>
    <col min="9476" max="9476" width="19" style="1" customWidth="1"/>
    <col min="9477" max="9477" width="35.85546875" style="1" customWidth="1"/>
    <col min="9478" max="9478" width="15.28515625" style="1" customWidth="1"/>
    <col min="9479" max="9479" width="1.85546875" style="1" customWidth="1"/>
    <col min="9480" max="9480" width="15" style="1" customWidth="1"/>
    <col min="9481" max="9481" width="3.7109375" style="1" customWidth="1"/>
    <col min="9482" max="9482" width="36.140625" style="1" customWidth="1"/>
    <col min="9483" max="9483" width="9.140625" style="1"/>
    <col min="9484" max="9484" width="1.28515625" style="1" customWidth="1"/>
    <col min="9485" max="9485" width="9.140625" style="1"/>
    <col min="9486" max="9486" width="38.7109375" style="1" customWidth="1"/>
    <col min="9487" max="9487" width="1" style="1" customWidth="1"/>
    <col min="9488" max="9728" width="9.140625" style="1"/>
    <col min="9729" max="9729" width="4.7109375" style="1" customWidth="1"/>
    <col min="9730" max="9730" width="12.5703125" style="1" customWidth="1"/>
    <col min="9731" max="9731" width="6.28515625" style="1" customWidth="1"/>
    <col min="9732" max="9732" width="19" style="1" customWidth="1"/>
    <col min="9733" max="9733" width="35.85546875" style="1" customWidth="1"/>
    <col min="9734" max="9734" width="15.28515625" style="1" customWidth="1"/>
    <col min="9735" max="9735" width="1.85546875" style="1" customWidth="1"/>
    <col min="9736" max="9736" width="15" style="1" customWidth="1"/>
    <col min="9737" max="9737" width="3.7109375" style="1" customWidth="1"/>
    <col min="9738" max="9738" width="36.140625" style="1" customWidth="1"/>
    <col min="9739" max="9739" width="9.140625" style="1"/>
    <col min="9740" max="9740" width="1.28515625" style="1" customWidth="1"/>
    <col min="9741" max="9741" width="9.140625" style="1"/>
    <col min="9742" max="9742" width="38.7109375" style="1" customWidth="1"/>
    <col min="9743" max="9743" width="1" style="1" customWidth="1"/>
    <col min="9744" max="9984" width="9.140625" style="1"/>
    <col min="9985" max="9985" width="4.7109375" style="1" customWidth="1"/>
    <col min="9986" max="9986" width="12.5703125" style="1" customWidth="1"/>
    <col min="9987" max="9987" width="6.28515625" style="1" customWidth="1"/>
    <col min="9988" max="9988" width="19" style="1" customWidth="1"/>
    <col min="9989" max="9989" width="35.85546875" style="1" customWidth="1"/>
    <col min="9990" max="9990" width="15.28515625" style="1" customWidth="1"/>
    <col min="9991" max="9991" width="1.85546875" style="1" customWidth="1"/>
    <col min="9992" max="9992" width="15" style="1" customWidth="1"/>
    <col min="9993" max="9993" width="3.7109375" style="1" customWidth="1"/>
    <col min="9994" max="9994" width="36.140625" style="1" customWidth="1"/>
    <col min="9995" max="9995" width="9.140625" style="1"/>
    <col min="9996" max="9996" width="1.28515625" style="1" customWidth="1"/>
    <col min="9997" max="9997" width="9.140625" style="1"/>
    <col min="9998" max="9998" width="38.7109375" style="1" customWidth="1"/>
    <col min="9999" max="9999" width="1" style="1" customWidth="1"/>
    <col min="10000" max="10240" width="9.140625" style="1"/>
    <col min="10241" max="10241" width="4.7109375" style="1" customWidth="1"/>
    <col min="10242" max="10242" width="12.5703125" style="1" customWidth="1"/>
    <col min="10243" max="10243" width="6.28515625" style="1" customWidth="1"/>
    <col min="10244" max="10244" width="19" style="1" customWidth="1"/>
    <col min="10245" max="10245" width="35.85546875" style="1" customWidth="1"/>
    <col min="10246" max="10246" width="15.28515625" style="1" customWidth="1"/>
    <col min="10247" max="10247" width="1.85546875" style="1" customWidth="1"/>
    <col min="10248" max="10248" width="15" style="1" customWidth="1"/>
    <col min="10249" max="10249" width="3.7109375" style="1" customWidth="1"/>
    <col min="10250" max="10250" width="36.140625" style="1" customWidth="1"/>
    <col min="10251" max="10251" width="9.140625" style="1"/>
    <col min="10252" max="10252" width="1.28515625" style="1" customWidth="1"/>
    <col min="10253" max="10253" width="9.140625" style="1"/>
    <col min="10254" max="10254" width="38.7109375" style="1" customWidth="1"/>
    <col min="10255" max="10255" width="1" style="1" customWidth="1"/>
    <col min="10256" max="10496" width="9.140625" style="1"/>
    <col min="10497" max="10497" width="4.7109375" style="1" customWidth="1"/>
    <col min="10498" max="10498" width="12.5703125" style="1" customWidth="1"/>
    <col min="10499" max="10499" width="6.28515625" style="1" customWidth="1"/>
    <col min="10500" max="10500" width="19" style="1" customWidth="1"/>
    <col min="10501" max="10501" width="35.85546875" style="1" customWidth="1"/>
    <col min="10502" max="10502" width="15.28515625" style="1" customWidth="1"/>
    <col min="10503" max="10503" width="1.85546875" style="1" customWidth="1"/>
    <col min="10504" max="10504" width="15" style="1" customWidth="1"/>
    <col min="10505" max="10505" width="3.7109375" style="1" customWidth="1"/>
    <col min="10506" max="10506" width="36.140625" style="1" customWidth="1"/>
    <col min="10507" max="10507" width="9.140625" style="1"/>
    <col min="10508" max="10508" width="1.28515625" style="1" customWidth="1"/>
    <col min="10509" max="10509" width="9.140625" style="1"/>
    <col min="10510" max="10510" width="38.7109375" style="1" customWidth="1"/>
    <col min="10511" max="10511" width="1" style="1" customWidth="1"/>
    <col min="10512" max="10752" width="9.140625" style="1"/>
    <col min="10753" max="10753" width="4.7109375" style="1" customWidth="1"/>
    <col min="10754" max="10754" width="12.5703125" style="1" customWidth="1"/>
    <col min="10755" max="10755" width="6.28515625" style="1" customWidth="1"/>
    <col min="10756" max="10756" width="19" style="1" customWidth="1"/>
    <col min="10757" max="10757" width="35.85546875" style="1" customWidth="1"/>
    <col min="10758" max="10758" width="15.28515625" style="1" customWidth="1"/>
    <col min="10759" max="10759" width="1.85546875" style="1" customWidth="1"/>
    <col min="10760" max="10760" width="15" style="1" customWidth="1"/>
    <col min="10761" max="10761" width="3.7109375" style="1" customWidth="1"/>
    <col min="10762" max="10762" width="36.140625" style="1" customWidth="1"/>
    <col min="10763" max="10763" width="9.140625" style="1"/>
    <col min="10764" max="10764" width="1.28515625" style="1" customWidth="1"/>
    <col min="10765" max="10765" width="9.140625" style="1"/>
    <col min="10766" max="10766" width="38.7109375" style="1" customWidth="1"/>
    <col min="10767" max="10767" width="1" style="1" customWidth="1"/>
    <col min="10768" max="11008" width="9.140625" style="1"/>
    <col min="11009" max="11009" width="4.7109375" style="1" customWidth="1"/>
    <col min="11010" max="11010" width="12.5703125" style="1" customWidth="1"/>
    <col min="11011" max="11011" width="6.28515625" style="1" customWidth="1"/>
    <col min="11012" max="11012" width="19" style="1" customWidth="1"/>
    <col min="11013" max="11013" width="35.85546875" style="1" customWidth="1"/>
    <col min="11014" max="11014" width="15.28515625" style="1" customWidth="1"/>
    <col min="11015" max="11015" width="1.85546875" style="1" customWidth="1"/>
    <col min="11016" max="11016" width="15" style="1" customWidth="1"/>
    <col min="11017" max="11017" width="3.7109375" style="1" customWidth="1"/>
    <col min="11018" max="11018" width="36.140625" style="1" customWidth="1"/>
    <col min="11019" max="11019" width="9.140625" style="1"/>
    <col min="11020" max="11020" width="1.28515625" style="1" customWidth="1"/>
    <col min="11021" max="11021" width="9.140625" style="1"/>
    <col min="11022" max="11022" width="38.7109375" style="1" customWidth="1"/>
    <col min="11023" max="11023" width="1" style="1" customWidth="1"/>
    <col min="11024" max="11264" width="9.140625" style="1"/>
    <col min="11265" max="11265" width="4.7109375" style="1" customWidth="1"/>
    <col min="11266" max="11266" width="12.5703125" style="1" customWidth="1"/>
    <col min="11267" max="11267" width="6.28515625" style="1" customWidth="1"/>
    <col min="11268" max="11268" width="19" style="1" customWidth="1"/>
    <col min="11269" max="11269" width="35.85546875" style="1" customWidth="1"/>
    <col min="11270" max="11270" width="15.28515625" style="1" customWidth="1"/>
    <col min="11271" max="11271" width="1.85546875" style="1" customWidth="1"/>
    <col min="11272" max="11272" width="15" style="1" customWidth="1"/>
    <col min="11273" max="11273" width="3.7109375" style="1" customWidth="1"/>
    <col min="11274" max="11274" width="36.140625" style="1" customWidth="1"/>
    <col min="11275" max="11275" width="9.140625" style="1"/>
    <col min="11276" max="11276" width="1.28515625" style="1" customWidth="1"/>
    <col min="11277" max="11277" width="9.140625" style="1"/>
    <col min="11278" max="11278" width="38.7109375" style="1" customWidth="1"/>
    <col min="11279" max="11279" width="1" style="1" customWidth="1"/>
    <col min="11280" max="11520" width="9.140625" style="1"/>
    <col min="11521" max="11521" width="4.7109375" style="1" customWidth="1"/>
    <col min="11522" max="11522" width="12.5703125" style="1" customWidth="1"/>
    <col min="11523" max="11523" width="6.28515625" style="1" customWidth="1"/>
    <col min="11524" max="11524" width="19" style="1" customWidth="1"/>
    <col min="11525" max="11525" width="35.85546875" style="1" customWidth="1"/>
    <col min="11526" max="11526" width="15.28515625" style="1" customWidth="1"/>
    <col min="11527" max="11527" width="1.85546875" style="1" customWidth="1"/>
    <col min="11528" max="11528" width="15" style="1" customWidth="1"/>
    <col min="11529" max="11529" width="3.7109375" style="1" customWidth="1"/>
    <col min="11530" max="11530" width="36.140625" style="1" customWidth="1"/>
    <col min="11531" max="11531" width="9.140625" style="1"/>
    <col min="11532" max="11532" width="1.28515625" style="1" customWidth="1"/>
    <col min="11533" max="11533" width="9.140625" style="1"/>
    <col min="11534" max="11534" width="38.7109375" style="1" customWidth="1"/>
    <col min="11535" max="11535" width="1" style="1" customWidth="1"/>
    <col min="11536" max="11776" width="9.140625" style="1"/>
    <col min="11777" max="11777" width="4.7109375" style="1" customWidth="1"/>
    <col min="11778" max="11778" width="12.5703125" style="1" customWidth="1"/>
    <col min="11779" max="11779" width="6.28515625" style="1" customWidth="1"/>
    <col min="11780" max="11780" width="19" style="1" customWidth="1"/>
    <col min="11781" max="11781" width="35.85546875" style="1" customWidth="1"/>
    <col min="11782" max="11782" width="15.28515625" style="1" customWidth="1"/>
    <col min="11783" max="11783" width="1.85546875" style="1" customWidth="1"/>
    <col min="11784" max="11784" width="15" style="1" customWidth="1"/>
    <col min="11785" max="11785" width="3.7109375" style="1" customWidth="1"/>
    <col min="11786" max="11786" width="36.140625" style="1" customWidth="1"/>
    <col min="11787" max="11787" width="9.140625" style="1"/>
    <col min="11788" max="11788" width="1.28515625" style="1" customWidth="1"/>
    <col min="11789" max="11789" width="9.140625" style="1"/>
    <col min="11790" max="11790" width="38.7109375" style="1" customWidth="1"/>
    <col min="11791" max="11791" width="1" style="1" customWidth="1"/>
    <col min="11792" max="12032" width="9.140625" style="1"/>
    <col min="12033" max="12033" width="4.7109375" style="1" customWidth="1"/>
    <col min="12034" max="12034" width="12.5703125" style="1" customWidth="1"/>
    <col min="12035" max="12035" width="6.28515625" style="1" customWidth="1"/>
    <col min="12036" max="12036" width="19" style="1" customWidth="1"/>
    <col min="12037" max="12037" width="35.85546875" style="1" customWidth="1"/>
    <col min="12038" max="12038" width="15.28515625" style="1" customWidth="1"/>
    <col min="12039" max="12039" width="1.85546875" style="1" customWidth="1"/>
    <col min="12040" max="12040" width="15" style="1" customWidth="1"/>
    <col min="12041" max="12041" width="3.7109375" style="1" customWidth="1"/>
    <col min="12042" max="12042" width="36.140625" style="1" customWidth="1"/>
    <col min="12043" max="12043" width="9.140625" style="1"/>
    <col min="12044" max="12044" width="1.28515625" style="1" customWidth="1"/>
    <col min="12045" max="12045" width="9.140625" style="1"/>
    <col min="12046" max="12046" width="38.7109375" style="1" customWidth="1"/>
    <col min="12047" max="12047" width="1" style="1" customWidth="1"/>
    <col min="12048" max="12288" width="9.140625" style="1"/>
    <col min="12289" max="12289" width="4.7109375" style="1" customWidth="1"/>
    <col min="12290" max="12290" width="12.5703125" style="1" customWidth="1"/>
    <col min="12291" max="12291" width="6.28515625" style="1" customWidth="1"/>
    <col min="12292" max="12292" width="19" style="1" customWidth="1"/>
    <col min="12293" max="12293" width="35.85546875" style="1" customWidth="1"/>
    <col min="12294" max="12294" width="15.28515625" style="1" customWidth="1"/>
    <col min="12295" max="12295" width="1.85546875" style="1" customWidth="1"/>
    <col min="12296" max="12296" width="15" style="1" customWidth="1"/>
    <col min="12297" max="12297" width="3.7109375" style="1" customWidth="1"/>
    <col min="12298" max="12298" width="36.140625" style="1" customWidth="1"/>
    <col min="12299" max="12299" width="9.140625" style="1"/>
    <col min="12300" max="12300" width="1.28515625" style="1" customWidth="1"/>
    <col min="12301" max="12301" width="9.140625" style="1"/>
    <col min="12302" max="12302" width="38.7109375" style="1" customWidth="1"/>
    <col min="12303" max="12303" width="1" style="1" customWidth="1"/>
    <col min="12304" max="12544" width="9.140625" style="1"/>
    <col min="12545" max="12545" width="4.7109375" style="1" customWidth="1"/>
    <col min="12546" max="12546" width="12.5703125" style="1" customWidth="1"/>
    <col min="12547" max="12547" width="6.28515625" style="1" customWidth="1"/>
    <col min="12548" max="12548" width="19" style="1" customWidth="1"/>
    <col min="12549" max="12549" width="35.85546875" style="1" customWidth="1"/>
    <col min="12550" max="12550" width="15.28515625" style="1" customWidth="1"/>
    <col min="12551" max="12551" width="1.85546875" style="1" customWidth="1"/>
    <col min="12552" max="12552" width="15" style="1" customWidth="1"/>
    <col min="12553" max="12553" width="3.7109375" style="1" customWidth="1"/>
    <col min="12554" max="12554" width="36.140625" style="1" customWidth="1"/>
    <col min="12555" max="12555" width="9.140625" style="1"/>
    <col min="12556" max="12556" width="1.28515625" style="1" customWidth="1"/>
    <col min="12557" max="12557" width="9.140625" style="1"/>
    <col min="12558" max="12558" width="38.7109375" style="1" customWidth="1"/>
    <col min="12559" max="12559" width="1" style="1" customWidth="1"/>
    <col min="12560" max="12800" width="9.140625" style="1"/>
    <col min="12801" max="12801" width="4.7109375" style="1" customWidth="1"/>
    <col min="12802" max="12802" width="12.5703125" style="1" customWidth="1"/>
    <col min="12803" max="12803" width="6.28515625" style="1" customWidth="1"/>
    <col min="12804" max="12804" width="19" style="1" customWidth="1"/>
    <col min="12805" max="12805" width="35.85546875" style="1" customWidth="1"/>
    <col min="12806" max="12806" width="15.28515625" style="1" customWidth="1"/>
    <col min="12807" max="12807" width="1.85546875" style="1" customWidth="1"/>
    <col min="12808" max="12808" width="15" style="1" customWidth="1"/>
    <col min="12809" max="12809" width="3.7109375" style="1" customWidth="1"/>
    <col min="12810" max="12810" width="36.140625" style="1" customWidth="1"/>
    <col min="12811" max="12811" width="9.140625" style="1"/>
    <col min="12812" max="12812" width="1.28515625" style="1" customWidth="1"/>
    <col min="12813" max="12813" width="9.140625" style="1"/>
    <col min="12814" max="12814" width="38.7109375" style="1" customWidth="1"/>
    <col min="12815" max="12815" width="1" style="1" customWidth="1"/>
    <col min="12816" max="13056" width="9.140625" style="1"/>
    <col min="13057" max="13057" width="4.7109375" style="1" customWidth="1"/>
    <col min="13058" max="13058" width="12.5703125" style="1" customWidth="1"/>
    <col min="13059" max="13059" width="6.28515625" style="1" customWidth="1"/>
    <col min="13060" max="13060" width="19" style="1" customWidth="1"/>
    <col min="13061" max="13061" width="35.85546875" style="1" customWidth="1"/>
    <col min="13062" max="13062" width="15.28515625" style="1" customWidth="1"/>
    <col min="13063" max="13063" width="1.85546875" style="1" customWidth="1"/>
    <col min="13064" max="13064" width="15" style="1" customWidth="1"/>
    <col min="13065" max="13065" width="3.7109375" style="1" customWidth="1"/>
    <col min="13066" max="13066" width="36.140625" style="1" customWidth="1"/>
    <col min="13067" max="13067" width="9.140625" style="1"/>
    <col min="13068" max="13068" width="1.28515625" style="1" customWidth="1"/>
    <col min="13069" max="13069" width="9.140625" style="1"/>
    <col min="13070" max="13070" width="38.7109375" style="1" customWidth="1"/>
    <col min="13071" max="13071" width="1" style="1" customWidth="1"/>
    <col min="13072" max="13312" width="9.140625" style="1"/>
    <col min="13313" max="13313" width="4.7109375" style="1" customWidth="1"/>
    <col min="13314" max="13314" width="12.5703125" style="1" customWidth="1"/>
    <col min="13315" max="13315" width="6.28515625" style="1" customWidth="1"/>
    <col min="13316" max="13316" width="19" style="1" customWidth="1"/>
    <col min="13317" max="13317" width="35.85546875" style="1" customWidth="1"/>
    <col min="13318" max="13318" width="15.28515625" style="1" customWidth="1"/>
    <col min="13319" max="13319" width="1.85546875" style="1" customWidth="1"/>
    <col min="13320" max="13320" width="15" style="1" customWidth="1"/>
    <col min="13321" max="13321" width="3.7109375" style="1" customWidth="1"/>
    <col min="13322" max="13322" width="36.140625" style="1" customWidth="1"/>
    <col min="13323" max="13323" width="9.140625" style="1"/>
    <col min="13324" max="13324" width="1.28515625" style="1" customWidth="1"/>
    <col min="13325" max="13325" width="9.140625" style="1"/>
    <col min="13326" max="13326" width="38.7109375" style="1" customWidth="1"/>
    <col min="13327" max="13327" width="1" style="1" customWidth="1"/>
    <col min="13328" max="13568" width="9.140625" style="1"/>
    <col min="13569" max="13569" width="4.7109375" style="1" customWidth="1"/>
    <col min="13570" max="13570" width="12.5703125" style="1" customWidth="1"/>
    <col min="13571" max="13571" width="6.28515625" style="1" customWidth="1"/>
    <col min="13572" max="13572" width="19" style="1" customWidth="1"/>
    <col min="13573" max="13573" width="35.85546875" style="1" customWidth="1"/>
    <col min="13574" max="13574" width="15.28515625" style="1" customWidth="1"/>
    <col min="13575" max="13575" width="1.85546875" style="1" customWidth="1"/>
    <col min="13576" max="13576" width="15" style="1" customWidth="1"/>
    <col min="13577" max="13577" width="3.7109375" style="1" customWidth="1"/>
    <col min="13578" max="13578" width="36.140625" style="1" customWidth="1"/>
    <col min="13579" max="13579" width="9.140625" style="1"/>
    <col min="13580" max="13580" width="1.28515625" style="1" customWidth="1"/>
    <col min="13581" max="13581" width="9.140625" style="1"/>
    <col min="13582" max="13582" width="38.7109375" style="1" customWidth="1"/>
    <col min="13583" max="13583" width="1" style="1" customWidth="1"/>
    <col min="13584" max="13824" width="9.140625" style="1"/>
    <col min="13825" max="13825" width="4.7109375" style="1" customWidth="1"/>
    <col min="13826" max="13826" width="12.5703125" style="1" customWidth="1"/>
    <col min="13827" max="13827" width="6.28515625" style="1" customWidth="1"/>
    <col min="13828" max="13828" width="19" style="1" customWidth="1"/>
    <col min="13829" max="13829" width="35.85546875" style="1" customWidth="1"/>
    <col min="13830" max="13830" width="15.28515625" style="1" customWidth="1"/>
    <col min="13831" max="13831" width="1.85546875" style="1" customWidth="1"/>
    <col min="13832" max="13832" width="15" style="1" customWidth="1"/>
    <col min="13833" max="13833" width="3.7109375" style="1" customWidth="1"/>
    <col min="13834" max="13834" width="36.140625" style="1" customWidth="1"/>
    <col min="13835" max="13835" width="9.140625" style="1"/>
    <col min="13836" max="13836" width="1.28515625" style="1" customWidth="1"/>
    <col min="13837" max="13837" width="9.140625" style="1"/>
    <col min="13838" max="13838" width="38.7109375" style="1" customWidth="1"/>
    <col min="13839" max="13839" width="1" style="1" customWidth="1"/>
    <col min="13840" max="14080" width="9.140625" style="1"/>
    <col min="14081" max="14081" width="4.7109375" style="1" customWidth="1"/>
    <col min="14082" max="14082" width="12.5703125" style="1" customWidth="1"/>
    <col min="14083" max="14083" width="6.28515625" style="1" customWidth="1"/>
    <col min="14084" max="14084" width="19" style="1" customWidth="1"/>
    <col min="14085" max="14085" width="35.85546875" style="1" customWidth="1"/>
    <col min="14086" max="14086" width="15.28515625" style="1" customWidth="1"/>
    <col min="14087" max="14087" width="1.85546875" style="1" customWidth="1"/>
    <col min="14088" max="14088" width="15" style="1" customWidth="1"/>
    <col min="14089" max="14089" width="3.7109375" style="1" customWidth="1"/>
    <col min="14090" max="14090" width="36.140625" style="1" customWidth="1"/>
    <col min="14091" max="14091" width="9.140625" style="1"/>
    <col min="14092" max="14092" width="1.28515625" style="1" customWidth="1"/>
    <col min="14093" max="14093" width="9.140625" style="1"/>
    <col min="14094" max="14094" width="38.7109375" style="1" customWidth="1"/>
    <col min="14095" max="14095" width="1" style="1" customWidth="1"/>
    <col min="14096" max="14336" width="9.140625" style="1"/>
    <col min="14337" max="14337" width="4.7109375" style="1" customWidth="1"/>
    <col min="14338" max="14338" width="12.5703125" style="1" customWidth="1"/>
    <col min="14339" max="14339" width="6.28515625" style="1" customWidth="1"/>
    <col min="14340" max="14340" width="19" style="1" customWidth="1"/>
    <col min="14341" max="14341" width="35.85546875" style="1" customWidth="1"/>
    <col min="14342" max="14342" width="15.28515625" style="1" customWidth="1"/>
    <col min="14343" max="14343" width="1.85546875" style="1" customWidth="1"/>
    <col min="14344" max="14344" width="15" style="1" customWidth="1"/>
    <col min="14345" max="14345" width="3.7109375" style="1" customWidth="1"/>
    <col min="14346" max="14346" width="36.140625" style="1" customWidth="1"/>
    <col min="14347" max="14347" width="9.140625" style="1"/>
    <col min="14348" max="14348" width="1.28515625" style="1" customWidth="1"/>
    <col min="14349" max="14349" width="9.140625" style="1"/>
    <col min="14350" max="14350" width="38.7109375" style="1" customWidth="1"/>
    <col min="14351" max="14351" width="1" style="1" customWidth="1"/>
    <col min="14352" max="14592" width="9.140625" style="1"/>
    <col min="14593" max="14593" width="4.7109375" style="1" customWidth="1"/>
    <col min="14594" max="14594" width="12.5703125" style="1" customWidth="1"/>
    <col min="14595" max="14595" width="6.28515625" style="1" customWidth="1"/>
    <col min="14596" max="14596" width="19" style="1" customWidth="1"/>
    <col min="14597" max="14597" width="35.85546875" style="1" customWidth="1"/>
    <col min="14598" max="14598" width="15.28515625" style="1" customWidth="1"/>
    <col min="14599" max="14599" width="1.85546875" style="1" customWidth="1"/>
    <col min="14600" max="14600" width="15" style="1" customWidth="1"/>
    <col min="14601" max="14601" width="3.7109375" style="1" customWidth="1"/>
    <col min="14602" max="14602" width="36.140625" style="1" customWidth="1"/>
    <col min="14603" max="14603" width="9.140625" style="1"/>
    <col min="14604" max="14604" width="1.28515625" style="1" customWidth="1"/>
    <col min="14605" max="14605" width="9.140625" style="1"/>
    <col min="14606" max="14606" width="38.7109375" style="1" customWidth="1"/>
    <col min="14607" max="14607" width="1" style="1" customWidth="1"/>
    <col min="14608" max="14848" width="9.140625" style="1"/>
    <col min="14849" max="14849" width="4.7109375" style="1" customWidth="1"/>
    <col min="14850" max="14850" width="12.5703125" style="1" customWidth="1"/>
    <col min="14851" max="14851" width="6.28515625" style="1" customWidth="1"/>
    <col min="14852" max="14852" width="19" style="1" customWidth="1"/>
    <col min="14853" max="14853" width="35.85546875" style="1" customWidth="1"/>
    <col min="14854" max="14854" width="15.28515625" style="1" customWidth="1"/>
    <col min="14855" max="14855" width="1.85546875" style="1" customWidth="1"/>
    <col min="14856" max="14856" width="15" style="1" customWidth="1"/>
    <col min="14857" max="14857" width="3.7109375" style="1" customWidth="1"/>
    <col min="14858" max="14858" width="36.140625" style="1" customWidth="1"/>
    <col min="14859" max="14859" width="9.140625" style="1"/>
    <col min="14860" max="14860" width="1.28515625" style="1" customWidth="1"/>
    <col min="14861" max="14861" width="9.140625" style="1"/>
    <col min="14862" max="14862" width="38.7109375" style="1" customWidth="1"/>
    <col min="14863" max="14863" width="1" style="1" customWidth="1"/>
    <col min="14864" max="15104" width="9.140625" style="1"/>
    <col min="15105" max="15105" width="4.7109375" style="1" customWidth="1"/>
    <col min="15106" max="15106" width="12.5703125" style="1" customWidth="1"/>
    <col min="15107" max="15107" width="6.28515625" style="1" customWidth="1"/>
    <col min="15108" max="15108" width="19" style="1" customWidth="1"/>
    <col min="15109" max="15109" width="35.85546875" style="1" customWidth="1"/>
    <col min="15110" max="15110" width="15.28515625" style="1" customWidth="1"/>
    <col min="15111" max="15111" width="1.85546875" style="1" customWidth="1"/>
    <col min="15112" max="15112" width="15" style="1" customWidth="1"/>
    <col min="15113" max="15113" width="3.7109375" style="1" customWidth="1"/>
    <col min="15114" max="15114" width="36.140625" style="1" customWidth="1"/>
    <col min="15115" max="15115" width="9.140625" style="1"/>
    <col min="15116" max="15116" width="1.28515625" style="1" customWidth="1"/>
    <col min="15117" max="15117" width="9.140625" style="1"/>
    <col min="15118" max="15118" width="38.7109375" style="1" customWidth="1"/>
    <col min="15119" max="15119" width="1" style="1" customWidth="1"/>
    <col min="15120" max="15360" width="9.140625" style="1"/>
    <col min="15361" max="15361" width="4.7109375" style="1" customWidth="1"/>
    <col min="15362" max="15362" width="12.5703125" style="1" customWidth="1"/>
    <col min="15363" max="15363" width="6.28515625" style="1" customWidth="1"/>
    <col min="15364" max="15364" width="19" style="1" customWidth="1"/>
    <col min="15365" max="15365" width="35.85546875" style="1" customWidth="1"/>
    <col min="15366" max="15366" width="15.28515625" style="1" customWidth="1"/>
    <col min="15367" max="15367" width="1.85546875" style="1" customWidth="1"/>
    <col min="15368" max="15368" width="15" style="1" customWidth="1"/>
    <col min="15369" max="15369" width="3.7109375" style="1" customWidth="1"/>
    <col min="15370" max="15370" width="36.140625" style="1" customWidth="1"/>
    <col min="15371" max="15371" width="9.140625" style="1"/>
    <col min="15372" max="15372" width="1.28515625" style="1" customWidth="1"/>
    <col min="15373" max="15373" width="9.140625" style="1"/>
    <col min="15374" max="15374" width="38.7109375" style="1" customWidth="1"/>
    <col min="15375" max="15375" width="1" style="1" customWidth="1"/>
    <col min="15376" max="15616" width="9.140625" style="1"/>
    <col min="15617" max="15617" width="4.7109375" style="1" customWidth="1"/>
    <col min="15618" max="15618" width="12.5703125" style="1" customWidth="1"/>
    <col min="15619" max="15619" width="6.28515625" style="1" customWidth="1"/>
    <col min="15620" max="15620" width="19" style="1" customWidth="1"/>
    <col min="15621" max="15621" width="35.85546875" style="1" customWidth="1"/>
    <col min="15622" max="15622" width="15.28515625" style="1" customWidth="1"/>
    <col min="15623" max="15623" width="1.85546875" style="1" customWidth="1"/>
    <col min="15624" max="15624" width="15" style="1" customWidth="1"/>
    <col min="15625" max="15625" width="3.7109375" style="1" customWidth="1"/>
    <col min="15626" max="15626" width="36.140625" style="1" customWidth="1"/>
    <col min="15627" max="15627" width="9.140625" style="1"/>
    <col min="15628" max="15628" width="1.28515625" style="1" customWidth="1"/>
    <col min="15629" max="15629" width="9.140625" style="1"/>
    <col min="15630" max="15630" width="38.7109375" style="1" customWidth="1"/>
    <col min="15631" max="15631" width="1" style="1" customWidth="1"/>
    <col min="15632" max="15872" width="9.140625" style="1"/>
    <col min="15873" max="15873" width="4.7109375" style="1" customWidth="1"/>
    <col min="15874" max="15874" width="12.5703125" style="1" customWidth="1"/>
    <col min="15875" max="15875" width="6.28515625" style="1" customWidth="1"/>
    <col min="15876" max="15876" width="19" style="1" customWidth="1"/>
    <col min="15877" max="15877" width="35.85546875" style="1" customWidth="1"/>
    <col min="15878" max="15878" width="15.28515625" style="1" customWidth="1"/>
    <col min="15879" max="15879" width="1.85546875" style="1" customWidth="1"/>
    <col min="15880" max="15880" width="15" style="1" customWidth="1"/>
    <col min="15881" max="15881" width="3.7109375" style="1" customWidth="1"/>
    <col min="15882" max="15882" width="36.140625" style="1" customWidth="1"/>
    <col min="15883" max="15883" width="9.140625" style="1"/>
    <col min="15884" max="15884" width="1.28515625" style="1" customWidth="1"/>
    <col min="15885" max="15885" width="9.140625" style="1"/>
    <col min="15886" max="15886" width="38.7109375" style="1" customWidth="1"/>
    <col min="15887" max="15887" width="1" style="1" customWidth="1"/>
    <col min="15888" max="16128" width="9.140625" style="1"/>
    <col min="16129" max="16129" width="4.7109375" style="1" customWidth="1"/>
    <col min="16130" max="16130" width="12.5703125" style="1" customWidth="1"/>
    <col min="16131" max="16131" width="6.28515625" style="1" customWidth="1"/>
    <col min="16132" max="16132" width="19" style="1" customWidth="1"/>
    <col min="16133" max="16133" width="35.85546875" style="1" customWidth="1"/>
    <col min="16134" max="16134" width="15.28515625" style="1" customWidth="1"/>
    <col min="16135" max="16135" width="1.85546875" style="1" customWidth="1"/>
    <col min="16136" max="16136" width="15" style="1" customWidth="1"/>
    <col min="16137" max="16137" width="3.7109375" style="1" customWidth="1"/>
    <col min="16138" max="16138" width="36.140625" style="1" customWidth="1"/>
    <col min="16139" max="16139" width="9.140625" style="1"/>
    <col min="16140" max="16140" width="1.28515625" style="1" customWidth="1"/>
    <col min="16141" max="16141" width="9.140625" style="1"/>
    <col min="16142" max="16142" width="38.7109375" style="1" customWidth="1"/>
    <col min="16143" max="16143" width="1" style="1" customWidth="1"/>
    <col min="16144" max="16384" width="9.140625" style="1"/>
  </cols>
  <sheetData>
    <row r="1" spans="1:15">
      <c r="F1" s="15"/>
    </row>
    <row r="2" spans="1:15">
      <c r="F2" s="15"/>
    </row>
    <row r="3" spans="1:15" ht="31.5" customHeight="1">
      <c r="A3" s="235"/>
      <c r="B3" s="612" t="s">
        <v>245</v>
      </c>
      <c r="C3" s="612"/>
      <c r="D3" s="612"/>
      <c r="E3" s="612"/>
      <c r="F3" s="612"/>
      <c r="G3" s="612"/>
      <c r="H3" s="612"/>
      <c r="I3" s="612"/>
      <c r="J3" s="612"/>
    </row>
    <row r="4" spans="1:15" ht="24" customHeight="1">
      <c r="B4" s="236" t="s">
        <v>246</v>
      </c>
    </row>
    <row r="5" spans="1:15" s="10" customFormat="1">
      <c r="A5" s="233"/>
      <c r="B5" s="15"/>
      <c r="C5" s="15"/>
      <c r="D5" s="15"/>
      <c r="E5" s="15"/>
      <c r="H5" s="15"/>
    </row>
    <row r="6" spans="1:15" s="10" customFormat="1">
      <c r="A6" s="233"/>
      <c r="B6" s="15"/>
      <c r="C6" s="15"/>
      <c r="D6" s="15"/>
      <c r="E6" s="15"/>
      <c r="H6" s="15"/>
      <c r="J6" s="261"/>
    </row>
    <row r="7" spans="1:15" s="10" customFormat="1">
      <c r="A7" s="233"/>
      <c r="B7" s="15"/>
      <c r="C7" s="15"/>
      <c r="D7" s="15"/>
      <c r="E7" s="15"/>
      <c r="H7" s="15"/>
      <c r="J7" s="261" t="s">
        <v>247</v>
      </c>
    </row>
    <row r="8" spans="1:15" s="10" customFormat="1">
      <c r="A8" s="233" t="s">
        <v>248</v>
      </c>
      <c r="B8" s="610" t="s">
        <v>249</v>
      </c>
      <c r="C8" s="610"/>
      <c r="D8" s="610"/>
      <c r="E8" s="13"/>
      <c r="H8" s="15"/>
      <c r="J8" s="234"/>
    </row>
    <row r="9" spans="1:15" ht="15">
      <c r="C9" s="237" t="s">
        <v>250</v>
      </c>
      <c r="D9" s="610" t="s">
        <v>251</v>
      </c>
      <c r="E9" s="611"/>
      <c r="F9" s="239">
        <v>6.39</v>
      </c>
      <c r="G9" s="240"/>
      <c r="H9" s="241" t="s">
        <v>252</v>
      </c>
      <c r="J9" s="262" t="s">
        <v>253</v>
      </c>
    </row>
    <row r="10" spans="1:15" ht="15">
      <c r="F10" s="10"/>
      <c r="J10" s="262"/>
      <c r="L10" s="517" t="s">
        <v>17</v>
      </c>
      <c r="M10" s="518"/>
      <c r="N10" s="518"/>
      <c r="O10" s="519"/>
    </row>
    <row r="11" spans="1:15" ht="15">
      <c r="A11" s="233" t="s">
        <v>254</v>
      </c>
      <c r="B11" s="610" t="s">
        <v>255</v>
      </c>
      <c r="C11" s="610"/>
      <c r="D11" s="610"/>
      <c r="E11" s="13"/>
      <c r="F11" s="10"/>
      <c r="J11" s="262"/>
      <c r="L11" s="78"/>
      <c r="M11" s="84"/>
      <c r="N11" s="84"/>
      <c r="O11" s="85"/>
    </row>
    <row r="12" spans="1:15" ht="26.25" customHeight="1">
      <c r="C12" s="242" t="s">
        <v>256</v>
      </c>
      <c r="D12" s="608" t="s">
        <v>257</v>
      </c>
      <c r="E12" s="609"/>
      <c r="F12" s="244">
        <v>2.6499999999999999E-2</v>
      </c>
      <c r="G12" s="245"/>
      <c r="H12" s="246" t="s">
        <v>258</v>
      </c>
      <c r="J12" s="263" t="s">
        <v>259</v>
      </c>
      <c r="L12" s="80"/>
      <c r="M12" s="8"/>
      <c r="N12" s="86" t="s">
        <v>19</v>
      </c>
      <c r="O12" s="87"/>
    </row>
    <row r="13" spans="1:15" ht="15">
      <c r="F13" s="10"/>
      <c r="J13" s="264"/>
      <c r="L13" s="80"/>
      <c r="M13" s="12"/>
      <c r="N13" s="86" t="s">
        <v>21</v>
      </c>
      <c r="O13" s="87"/>
    </row>
    <row r="14" spans="1:15" ht="15">
      <c r="A14" s="233" t="s">
        <v>260</v>
      </c>
      <c r="B14" s="15" t="s">
        <v>261</v>
      </c>
      <c r="F14" s="10"/>
      <c r="H14" s="10"/>
      <c r="J14" s="264"/>
      <c r="L14" s="80"/>
      <c r="M14" s="14"/>
      <c r="N14" s="86" t="s">
        <v>23</v>
      </c>
      <c r="O14" s="87"/>
    </row>
    <row r="15" spans="1:15" ht="15">
      <c r="C15" s="237" t="s">
        <v>262</v>
      </c>
      <c r="D15" s="610" t="s">
        <v>263</v>
      </c>
      <c r="E15" s="611"/>
      <c r="F15" s="239">
        <v>5.55</v>
      </c>
      <c r="G15" s="240"/>
      <c r="H15" s="241" t="s">
        <v>252</v>
      </c>
      <c r="J15" s="262" t="s">
        <v>253</v>
      </c>
      <c r="L15" s="81"/>
      <c r="M15" s="88"/>
      <c r="N15" s="88"/>
      <c r="O15" s="89"/>
    </row>
    <row r="16" spans="1:15" ht="30" customHeight="1">
      <c r="C16" s="242" t="s">
        <v>264</v>
      </c>
      <c r="D16" s="608" t="s">
        <v>265</v>
      </c>
      <c r="E16" s="609"/>
      <c r="F16" s="247">
        <v>0.05</v>
      </c>
      <c r="G16" s="245"/>
      <c r="H16" s="246" t="s">
        <v>266</v>
      </c>
      <c r="J16" s="263" t="s">
        <v>267</v>
      </c>
    </row>
    <row r="17" spans="1:10">
      <c r="F17" s="10"/>
      <c r="J17" s="264"/>
    </row>
    <row r="18" spans="1:10">
      <c r="A18" s="233" t="s">
        <v>268</v>
      </c>
      <c r="B18" s="15" t="s">
        <v>269</v>
      </c>
      <c r="D18" s="236" t="s">
        <v>270</v>
      </c>
      <c r="F18" s="10"/>
      <c r="H18" s="10"/>
      <c r="J18" s="264"/>
    </row>
    <row r="19" spans="1:10" ht="15">
      <c r="C19" s="605" t="s">
        <v>271</v>
      </c>
      <c r="D19" s="606" t="s">
        <v>272</v>
      </c>
      <c r="E19" s="15" t="s">
        <v>273</v>
      </c>
      <c r="F19" s="249"/>
      <c r="G19" s="240"/>
      <c r="H19" s="241" t="s">
        <v>274</v>
      </c>
      <c r="J19" s="262" t="s">
        <v>253</v>
      </c>
    </row>
    <row r="20" spans="1:10" ht="15">
      <c r="C20" s="605"/>
      <c r="D20" s="606"/>
      <c r="E20" s="15" t="s">
        <v>275</v>
      </c>
      <c r="F20" s="250">
        <v>2269.79</v>
      </c>
      <c r="G20" s="240"/>
      <c r="H20" s="241" t="s">
        <v>274</v>
      </c>
      <c r="J20" s="262" t="s">
        <v>253</v>
      </c>
    </row>
    <row r="21" spans="1:10" ht="15">
      <c r="C21" s="605"/>
      <c r="D21" s="606"/>
      <c r="E21" s="15" t="s">
        <v>276</v>
      </c>
      <c r="F21" s="249"/>
      <c r="G21" s="240"/>
      <c r="H21" s="241" t="s">
        <v>274</v>
      </c>
      <c r="J21" s="262" t="s">
        <v>253</v>
      </c>
    </row>
    <row r="22" spans="1:10" ht="15">
      <c r="C22" s="605" t="s">
        <v>277</v>
      </c>
      <c r="D22" s="607" t="s">
        <v>278</v>
      </c>
      <c r="E22" s="15" t="s">
        <v>273</v>
      </c>
      <c r="F22" s="249"/>
      <c r="G22" s="240"/>
      <c r="H22" s="241" t="s">
        <v>274</v>
      </c>
      <c r="J22" s="262" t="s">
        <v>253</v>
      </c>
    </row>
    <row r="23" spans="1:10" ht="15">
      <c r="C23" s="605"/>
      <c r="D23" s="607"/>
      <c r="E23" s="15" t="s">
        <v>275</v>
      </c>
      <c r="F23" s="250">
        <v>650</v>
      </c>
      <c r="G23" s="240"/>
      <c r="H23" s="241" t="s">
        <v>274</v>
      </c>
      <c r="J23" s="262" t="s">
        <v>253</v>
      </c>
    </row>
    <row r="24" spans="1:10" ht="15">
      <c r="C24" s="605"/>
      <c r="D24" s="607"/>
      <c r="E24" s="15" t="s">
        <v>276</v>
      </c>
      <c r="F24" s="249"/>
      <c r="G24" s="240"/>
      <c r="H24" s="241" t="s">
        <v>274</v>
      </c>
      <c r="J24" s="262" t="s">
        <v>253</v>
      </c>
    </row>
    <row r="25" spans="1:10">
      <c r="F25" s="10"/>
      <c r="H25" s="10"/>
      <c r="J25" s="264"/>
    </row>
    <row r="26" spans="1:10">
      <c r="F26" s="10"/>
      <c r="H26" s="10"/>
      <c r="J26" s="264"/>
    </row>
    <row r="27" spans="1:10">
      <c r="A27" s="233" t="s">
        <v>279</v>
      </c>
      <c r="B27" s="15" t="s">
        <v>280</v>
      </c>
      <c r="F27" s="10"/>
      <c r="H27" s="10"/>
      <c r="J27" s="264"/>
    </row>
    <row r="28" spans="1:10" ht="25.5" customHeight="1">
      <c r="C28" s="242" t="s">
        <v>281</v>
      </c>
      <c r="D28" s="608" t="s">
        <v>282</v>
      </c>
      <c r="E28" s="609"/>
      <c r="F28" s="251">
        <v>1.4999999999999999E-2</v>
      </c>
      <c r="G28" s="245"/>
      <c r="H28" s="246" t="s">
        <v>266</v>
      </c>
      <c r="J28" s="263" t="s">
        <v>283</v>
      </c>
    </row>
    <row r="29" spans="1:10">
      <c r="F29" s="10"/>
      <c r="H29" s="10"/>
      <c r="J29" s="262"/>
    </row>
    <row r="30" spans="1:10">
      <c r="A30" s="233" t="s">
        <v>284</v>
      </c>
      <c r="B30" s="15" t="s">
        <v>285</v>
      </c>
      <c r="F30" s="10"/>
      <c r="H30" s="10"/>
      <c r="J30" s="262"/>
    </row>
    <row r="31" spans="1:10" ht="15">
      <c r="C31" s="237" t="s">
        <v>286</v>
      </c>
      <c r="D31" s="610" t="s">
        <v>287</v>
      </c>
      <c r="E31" s="611"/>
      <c r="F31" s="252">
        <f>'2.1.b Veículos'!D58</f>
        <v>540451</v>
      </c>
      <c r="G31" s="240"/>
      <c r="H31" s="241" t="s">
        <v>288</v>
      </c>
      <c r="J31" s="263" t="s">
        <v>289</v>
      </c>
    </row>
    <row r="32" spans="1:10">
      <c r="F32" s="10"/>
      <c r="H32" s="10"/>
      <c r="J32" s="263"/>
    </row>
    <row r="33" spans="1:14">
      <c r="A33" s="233" t="s">
        <v>290</v>
      </c>
      <c r="B33" s="15" t="s">
        <v>291</v>
      </c>
      <c r="F33" s="10"/>
      <c r="H33" s="10"/>
    </row>
    <row r="34" spans="1:14" ht="15">
      <c r="C34" s="237" t="s">
        <v>292</v>
      </c>
      <c r="D34" s="610" t="s">
        <v>293</v>
      </c>
      <c r="E34" s="611"/>
      <c r="F34" s="250">
        <v>2361.75</v>
      </c>
      <c r="H34" s="241" t="s">
        <v>177</v>
      </c>
      <c r="J34" s="262" t="s">
        <v>294</v>
      </c>
    </row>
    <row r="35" spans="1:14" ht="15">
      <c r="C35" s="237" t="s">
        <v>295</v>
      </c>
      <c r="D35" s="610" t="s">
        <v>296</v>
      </c>
      <c r="E35" s="611"/>
      <c r="F35" s="249"/>
      <c r="H35" s="241" t="s">
        <v>177</v>
      </c>
      <c r="J35" s="262" t="s">
        <v>294</v>
      </c>
    </row>
    <row r="36" spans="1:14" ht="15">
      <c r="C36" s="237" t="s">
        <v>297</v>
      </c>
      <c r="D36" s="610" t="s">
        <v>298</v>
      </c>
      <c r="E36" s="611"/>
      <c r="F36" s="249">
        <v>0</v>
      </c>
      <c r="H36" s="241" t="s">
        <v>177</v>
      </c>
      <c r="J36" s="262" t="s">
        <v>294</v>
      </c>
    </row>
    <row r="37" spans="1:14" ht="15">
      <c r="C37" s="237" t="s">
        <v>299</v>
      </c>
      <c r="D37" s="610" t="s">
        <v>300</v>
      </c>
      <c r="E37" s="611"/>
      <c r="F37" s="249">
        <v>0</v>
      </c>
      <c r="H37" s="241" t="s">
        <v>177</v>
      </c>
      <c r="J37" s="262"/>
    </row>
    <row r="38" spans="1:14" ht="15">
      <c r="C38" s="237" t="s">
        <v>301</v>
      </c>
      <c r="D38" s="610" t="s">
        <v>302</v>
      </c>
      <c r="E38" s="611"/>
      <c r="F38" s="250">
        <v>840</v>
      </c>
      <c r="H38" s="241" t="s">
        <v>177</v>
      </c>
      <c r="J38" s="262" t="s">
        <v>294</v>
      </c>
    </row>
    <row r="39" spans="1:14" ht="15">
      <c r="C39" s="237" t="s">
        <v>303</v>
      </c>
      <c r="D39" s="610" t="s">
        <v>304</v>
      </c>
      <c r="E39" s="611"/>
      <c r="F39" s="249"/>
      <c r="H39" s="241" t="s">
        <v>177</v>
      </c>
      <c r="J39" s="262" t="s">
        <v>294</v>
      </c>
    </row>
    <row r="40" spans="1:14" ht="15">
      <c r="C40" s="237" t="s">
        <v>305</v>
      </c>
      <c r="D40" s="610" t="s">
        <v>306</v>
      </c>
      <c r="E40" s="611"/>
      <c r="F40" s="249">
        <v>0</v>
      </c>
      <c r="H40" s="241" t="s">
        <v>177</v>
      </c>
      <c r="J40" s="262" t="s">
        <v>294</v>
      </c>
      <c r="N40" s="224"/>
    </row>
    <row r="41" spans="1:14" ht="15">
      <c r="C41" s="237" t="s">
        <v>307</v>
      </c>
      <c r="D41" s="610" t="s">
        <v>308</v>
      </c>
      <c r="E41" s="611"/>
      <c r="F41" s="249">
        <v>0</v>
      </c>
      <c r="H41" s="241" t="s">
        <v>177</v>
      </c>
      <c r="J41" s="262"/>
      <c r="N41" s="224"/>
    </row>
    <row r="42" spans="1:14" ht="15">
      <c r="C42" s="237" t="s">
        <v>309</v>
      </c>
      <c r="D42" s="610" t="s">
        <v>310</v>
      </c>
      <c r="E42" s="611"/>
      <c r="F42" s="253">
        <v>1.76</v>
      </c>
      <c r="H42" s="246" t="s">
        <v>266</v>
      </c>
      <c r="J42" s="263" t="s">
        <v>311</v>
      </c>
    </row>
    <row r="43" spans="1:14" ht="15">
      <c r="C43" s="237" t="s">
        <v>312</v>
      </c>
      <c r="D43" s="610" t="s">
        <v>313</v>
      </c>
      <c r="E43" s="611"/>
      <c r="F43" s="253"/>
      <c r="H43" s="246" t="s">
        <v>266</v>
      </c>
      <c r="J43" s="263" t="s">
        <v>311</v>
      </c>
    </row>
    <row r="44" spans="1:14" ht="15">
      <c r="C44" s="237" t="s">
        <v>314</v>
      </c>
      <c r="D44" s="610" t="s">
        <v>315</v>
      </c>
      <c r="E44" s="611"/>
      <c r="F44" s="254">
        <v>0</v>
      </c>
      <c r="H44" s="246" t="s">
        <v>266</v>
      </c>
      <c r="J44" s="263" t="s">
        <v>311</v>
      </c>
    </row>
    <row r="45" spans="1:14" ht="15">
      <c r="C45" s="237" t="s">
        <v>316</v>
      </c>
      <c r="D45" s="13" t="s">
        <v>317</v>
      </c>
      <c r="E45" s="238"/>
      <c r="F45" s="254">
        <v>0</v>
      </c>
      <c r="H45" s="246" t="s">
        <v>266</v>
      </c>
      <c r="J45" s="263" t="s">
        <v>311</v>
      </c>
    </row>
    <row r="46" spans="1:14" ht="15">
      <c r="C46" s="237" t="s">
        <v>318</v>
      </c>
      <c r="D46" s="610" t="s">
        <v>319</v>
      </c>
      <c r="E46" s="611"/>
      <c r="F46" s="253">
        <v>1.76</v>
      </c>
      <c r="H46" s="246" t="s">
        <v>266</v>
      </c>
      <c r="J46" s="263" t="s">
        <v>311</v>
      </c>
    </row>
    <row r="47" spans="1:14" ht="15">
      <c r="C47" s="237" t="s">
        <v>320</v>
      </c>
      <c r="D47" s="610" t="s">
        <v>321</v>
      </c>
      <c r="E47" s="611"/>
      <c r="F47" s="253"/>
      <c r="H47" s="246" t="s">
        <v>266</v>
      </c>
      <c r="J47" s="263" t="s">
        <v>311</v>
      </c>
    </row>
    <row r="48" spans="1:14" ht="15">
      <c r="C48" s="237" t="s">
        <v>322</v>
      </c>
      <c r="D48" s="610" t="s">
        <v>323</v>
      </c>
      <c r="E48" s="611"/>
      <c r="F48" s="253">
        <v>0</v>
      </c>
      <c r="H48" s="246" t="s">
        <v>266</v>
      </c>
      <c r="J48" s="263" t="s">
        <v>311</v>
      </c>
    </row>
    <row r="49" spans="1:10" ht="15">
      <c r="C49" s="237" t="s">
        <v>324</v>
      </c>
      <c r="D49" s="13" t="s">
        <v>325</v>
      </c>
      <c r="E49" s="238"/>
      <c r="F49" s="254">
        <v>0</v>
      </c>
      <c r="H49" s="246" t="s">
        <v>266</v>
      </c>
      <c r="J49" s="263" t="s">
        <v>311</v>
      </c>
    </row>
    <row r="50" spans="1:10" ht="15">
      <c r="C50" s="237" t="s">
        <v>326</v>
      </c>
      <c r="D50" s="610" t="s">
        <v>327</v>
      </c>
      <c r="E50" s="611"/>
      <c r="F50" s="255">
        <v>73.56</v>
      </c>
      <c r="H50" s="241" t="s">
        <v>328</v>
      </c>
      <c r="J50" s="262" t="s">
        <v>294</v>
      </c>
    </row>
    <row r="51" spans="1:10" s="216" customFormat="1" ht="44.25" customHeight="1">
      <c r="A51" s="256"/>
      <c r="B51" s="257"/>
      <c r="C51" s="242" t="s">
        <v>329</v>
      </c>
      <c r="D51" s="608" t="s">
        <v>330</v>
      </c>
      <c r="E51" s="609"/>
      <c r="F51" s="258">
        <v>64.13</v>
      </c>
      <c r="G51" s="259"/>
      <c r="H51" s="246" t="s">
        <v>328</v>
      </c>
      <c r="I51" s="259"/>
      <c r="J51" s="263" t="s">
        <v>331</v>
      </c>
    </row>
    <row r="52" spans="1:10">
      <c r="F52" s="10"/>
      <c r="H52" s="10"/>
    </row>
    <row r="53" spans="1:10">
      <c r="A53" s="233" t="s">
        <v>332</v>
      </c>
      <c r="B53" s="15" t="s">
        <v>333</v>
      </c>
      <c r="F53" s="10"/>
      <c r="H53" s="10"/>
    </row>
    <row r="54" spans="1:10" ht="15">
      <c r="C54" s="237" t="s">
        <v>334</v>
      </c>
      <c r="D54" s="610" t="s">
        <v>335</v>
      </c>
      <c r="E54" s="611"/>
      <c r="F54" s="249"/>
      <c r="H54" s="241" t="s">
        <v>336</v>
      </c>
      <c r="J54" s="262" t="s">
        <v>294</v>
      </c>
    </row>
    <row r="55" spans="1:10" ht="15">
      <c r="C55" s="237" t="s">
        <v>337</v>
      </c>
      <c r="D55" s="610" t="s">
        <v>338</v>
      </c>
      <c r="E55" s="611"/>
      <c r="F55" s="249">
        <v>90</v>
      </c>
      <c r="H55" s="241" t="s">
        <v>336</v>
      </c>
      <c r="J55" s="262" t="s">
        <v>294</v>
      </c>
    </row>
    <row r="56" spans="1:10" ht="15">
      <c r="C56" s="237" t="s">
        <v>339</v>
      </c>
      <c r="D56" s="610" t="s">
        <v>340</v>
      </c>
      <c r="E56" s="611"/>
      <c r="F56" s="249">
        <v>2000</v>
      </c>
      <c r="H56" s="241" t="s">
        <v>336</v>
      </c>
      <c r="J56" s="262" t="s">
        <v>294</v>
      </c>
    </row>
    <row r="57" spans="1:10" ht="15">
      <c r="C57" s="237" t="s">
        <v>341</v>
      </c>
      <c r="D57" s="610" t="s">
        <v>342</v>
      </c>
      <c r="E57" s="611"/>
      <c r="F57" s="249">
        <f>('2.1.b Veículos'!D28+'2.1.b Veículos'!D29)*1%</f>
        <v>65941.78</v>
      </c>
      <c r="H57" s="241" t="s">
        <v>336</v>
      </c>
      <c r="J57" s="262" t="s">
        <v>294</v>
      </c>
    </row>
    <row r="58" spans="1:10" ht="15">
      <c r="D58" s="13"/>
      <c r="E58" s="13"/>
      <c r="F58" s="10"/>
      <c r="H58" s="241"/>
      <c r="J58" s="262"/>
    </row>
    <row r="59" spans="1:10">
      <c r="A59" s="233" t="s">
        <v>343</v>
      </c>
      <c r="B59" s="15" t="s">
        <v>344</v>
      </c>
      <c r="F59" s="10"/>
    </row>
    <row r="60" spans="1:10" s="216" customFormat="1" ht="29.25" customHeight="1">
      <c r="A60" s="256"/>
      <c r="B60" s="257"/>
      <c r="C60" s="242" t="s">
        <v>345</v>
      </c>
      <c r="D60" s="608" t="s">
        <v>346</v>
      </c>
      <c r="E60" s="609"/>
      <c r="F60" s="260">
        <v>0</v>
      </c>
      <c r="G60" s="245"/>
      <c r="H60" s="246" t="s">
        <v>347</v>
      </c>
      <c r="I60" s="259"/>
      <c r="J60" s="265" t="s">
        <v>294</v>
      </c>
    </row>
    <row r="61" spans="1:10" ht="15">
      <c r="C61" s="242" t="s">
        <v>348</v>
      </c>
      <c r="D61" s="610" t="s">
        <v>349</v>
      </c>
      <c r="E61" s="611"/>
      <c r="F61" s="260">
        <v>0</v>
      </c>
      <c r="H61" s="241" t="s">
        <v>174</v>
      </c>
      <c r="J61" s="265" t="s">
        <v>294</v>
      </c>
    </row>
    <row r="62" spans="1:10" ht="15">
      <c r="C62" s="242" t="s">
        <v>350</v>
      </c>
      <c r="D62" s="13" t="s">
        <v>351</v>
      </c>
      <c r="F62" s="260">
        <v>0</v>
      </c>
      <c r="G62" s="245"/>
      <c r="H62" s="241" t="s">
        <v>347</v>
      </c>
      <c r="J62" s="265" t="s">
        <v>294</v>
      </c>
    </row>
    <row r="63" spans="1:10" ht="15">
      <c r="C63" s="242" t="s">
        <v>352</v>
      </c>
      <c r="D63" s="15" t="s">
        <v>353</v>
      </c>
      <c r="F63" s="260">
        <v>0</v>
      </c>
      <c r="H63" s="15" t="s">
        <v>354</v>
      </c>
      <c r="J63" s="265" t="s">
        <v>294</v>
      </c>
    </row>
    <row r="64" spans="1:10">
      <c r="F64" s="10"/>
    </row>
    <row r="65" spans="1:10">
      <c r="A65" s="233" t="s">
        <v>355</v>
      </c>
      <c r="B65" s="610" t="s">
        <v>356</v>
      </c>
      <c r="C65" s="610"/>
      <c r="D65" s="610"/>
      <c r="E65" s="13"/>
      <c r="F65" s="10"/>
    </row>
    <row r="66" spans="1:10" ht="21.75" customHeight="1">
      <c r="B66" s="13"/>
      <c r="C66" s="237" t="s">
        <v>357</v>
      </c>
      <c r="D66" s="13" t="s">
        <v>358</v>
      </c>
      <c r="E66" s="13"/>
      <c r="F66" s="249">
        <v>12.83</v>
      </c>
      <c r="H66" s="241" t="s">
        <v>328</v>
      </c>
      <c r="J66" s="262" t="s">
        <v>253</v>
      </c>
    </row>
    <row r="67" spans="1:10" ht="15">
      <c r="B67" s="13"/>
      <c r="C67" s="237" t="s">
        <v>359</v>
      </c>
      <c r="D67" s="13" t="s">
        <v>360</v>
      </c>
      <c r="E67" s="13"/>
      <c r="F67" s="249">
        <v>4.18</v>
      </c>
      <c r="H67" s="241" t="s">
        <v>328</v>
      </c>
      <c r="J67" s="262" t="s">
        <v>253</v>
      </c>
    </row>
    <row r="68" spans="1:10" ht="15">
      <c r="C68" s="237" t="s">
        <v>361</v>
      </c>
      <c r="D68" s="610" t="s">
        <v>356</v>
      </c>
      <c r="E68" s="611"/>
      <c r="F68" s="266">
        <f>F66-F67/2</f>
        <v>10.74</v>
      </c>
      <c r="G68" s="240"/>
      <c r="H68" s="241" t="s">
        <v>328</v>
      </c>
      <c r="J68" s="262"/>
    </row>
    <row r="69" spans="1:10">
      <c r="F69" s="10"/>
    </row>
    <row r="70" spans="1:10">
      <c r="A70" s="233" t="s">
        <v>362</v>
      </c>
      <c r="B70" s="15" t="s">
        <v>363</v>
      </c>
      <c r="F70" s="10"/>
    </row>
    <row r="71" spans="1:10" ht="21" customHeight="1">
      <c r="A71" s="256"/>
      <c r="B71" s="257"/>
      <c r="C71" s="242" t="s">
        <v>364</v>
      </c>
      <c r="D71" s="608" t="s">
        <v>365</v>
      </c>
      <c r="E71" s="609"/>
      <c r="F71" s="260">
        <v>0</v>
      </c>
      <c r="G71" s="245"/>
      <c r="H71" s="241" t="s">
        <v>174</v>
      </c>
      <c r="J71" s="265" t="s">
        <v>294</v>
      </c>
    </row>
    <row r="72" spans="1:10" ht="15">
      <c r="C72" s="242" t="s">
        <v>366</v>
      </c>
      <c r="D72" s="610" t="s">
        <v>367</v>
      </c>
      <c r="E72" s="611"/>
      <c r="F72" s="249">
        <v>0</v>
      </c>
      <c r="H72" s="241" t="s">
        <v>174</v>
      </c>
      <c r="J72" s="265" t="s">
        <v>294</v>
      </c>
    </row>
    <row r="73" spans="1:10" ht="15">
      <c r="A73" s="256"/>
      <c r="C73" s="242" t="s">
        <v>368</v>
      </c>
      <c r="D73" s="610" t="s">
        <v>369</v>
      </c>
      <c r="E73" s="611"/>
      <c r="F73" s="254">
        <v>0</v>
      </c>
      <c r="G73" s="245"/>
      <c r="H73" s="241" t="s">
        <v>347</v>
      </c>
      <c r="J73" s="263" t="s">
        <v>370</v>
      </c>
    </row>
    <row r="74" spans="1:10" ht="15">
      <c r="A74" s="256"/>
      <c r="C74" s="242" t="s">
        <v>371</v>
      </c>
      <c r="D74" s="610" t="s">
        <v>372</v>
      </c>
      <c r="E74" s="611"/>
      <c r="F74" s="254">
        <v>0</v>
      </c>
      <c r="G74" s="245"/>
      <c r="H74" s="241" t="s">
        <v>328</v>
      </c>
      <c r="J74" s="263" t="s">
        <v>370</v>
      </c>
    </row>
    <row r="75" spans="1:10" ht="15">
      <c r="C75" s="242" t="s">
        <v>373</v>
      </c>
      <c r="D75" s="610" t="s">
        <v>374</v>
      </c>
      <c r="E75" s="611"/>
      <c r="F75" s="249">
        <v>0</v>
      </c>
      <c r="H75" s="241" t="s">
        <v>174</v>
      </c>
      <c r="J75" s="265" t="s">
        <v>294</v>
      </c>
    </row>
    <row r="76" spans="1:10" ht="15">
      <c r="C76" s="242" t="s">
        <v>375</v>
      </c>
      <c r="D76" s="610" t="s">
        <v>376</v>
      </c>
      <c r="E76" s="611"/>
      <c r="F76" s="254">
        <v>0</v>
      </c>
      <c r="G76" s="245"/>
      <c r="H76" s="241" t="s">
        <v>347</v>
      </c>
      <c r="J76" s="263" t="s">
        <v>370</v>
      </c>
    </row>
    <row r="77" spans="1:10" ht="15">
      <c r="C77" s="242" t="s">
        <v>377</v>
      </c>
      <c r="D77" s="610" t="s">
        <v>378</v>
      </c>
      <c r="E77" s="611"/>
      <c r="F77" s="254">
        <v>0</v>
      </c>
      <c r="G77" s="245"/>
      <c r="H77" s="241" t="s">
        <v>328</v>
      </c>
      <c r="J77" s="263" t="s">
        <v>370</v>
      </c>
    </row>
    <row r="78" spans="1:10" ht="15">
      <c r="C78" s="242" t="s">
        <v>379</v>
      </c>
      <c r="D78" s="248" t="s">
        <v>380</v>
      </c>
      <c r="E78" s="243"/>
      <c r="F78" s="260">
        <v>0</v>
      </c>
      <c r="G78" s="245"/>
      <c r="H78" s="241" t="s">
        <v>174</v>
      </c>
      <c r="J78" s="265" t="s">
        <v>294</v>
      </c>
    </row>
    <row r="79" spans="1:10" ht="15">
      <c r="C79" s="242" t="s">
        <v>381</v>
      </c>
      <c r="D79" s="248" t="s">
        <v>382</v>
      </c>
      <c r="E79" s="243"/>
      <c r="F79" s="254">
        <v>0</v>
      </c>
      <c r="G79" s="245"/>
      <c r="H79" s="241" t="s">
        <v>347</v>
      </c>
      <c r="J79" s="263" t="s">
        <v>370</v>
      </c>
    </row>
    <row r="80" spans="1:10" ht="15">
      <c r="C80" s="242" t="s">
        <v>383</v>
      </c>
      <c r="D80" s="248" t="s">
        <v>384</v>
      </c>
      <c r="E80" s="243"/>
      <c r="F80" s="254">
        <v>0</v>
      </c>
      <c r="G80" s="245"/>
      <c r="H80" s="241" t="s">
        <v>328</v>
      </c>
      <c r="J80" s="263" t="s">
        <v>370</v>
      </c>
    </row>
    <row r="82" spans="1:10">
      <c r="A82" s="233" t="s">
        <v>385</v>
      </c>
      <c r="B82" s="15" t="s">
        <v>386</v>
      </c>
      <c r="F82" s="10"/>
    </row>
    <row r="83" spans="1:10" s="216" customFormat="1" ht="50.25" customHeight="1">
      <c r="A83" s="256"/>
      <c r="B83" s="257"/>
      <c r="C83" s="242" t="s">
        <v>387</v>
      </c>
      <c r="D83" s="608" t="s">
        <v>388</v>
      </c>
      <c r="E83" s="609"/>
      <c r="F83" s="267"/>
      <c r="G83" s="245"/>
      <c r="H83" s="246" t="s">
        <v>177</v>
      </c>
      <c r="I83" s="259"/>
      <c r="J83" s="265" t="s">
        <v>294</v>
      </c>
    </row>
    <row r="84" spans="1:10" s="216" customFormat="1" ht="26.25" customHeight="1">
      <c r="A84" s="256"/>
      <c r="B84" s="257"/>
      <c r="C84" s="242" t="s">
        <v>389</v>
      </c>
      <c r="D84" s="608" t="s">
        <v>390</v>
      </c>
      <c r="E84" s="609"/>
      <c r="F84" s="267"/>
      <c r="G84" s="245"/>
      <c r="H84" s="246" t="s">
        <v>391</v>
      </c>
      <c r="I84" s="259"/>
      <c r="J84" s="265" t="s">
        <v>294</v>
      </c>
    </row>
    <row r="85" spans="1:10" s="216" customFormat="1" ht="24.75" customHeight="1">
      <c r="A85" s="256"/>
      <c r="B85" s="257"/>
      <c r="C85" s="242" t="s">
        <v>392</v>
      </c>
      <c r="D85" s="608" t="s">
        <v>393</v>
      </c>
      <c r="E85" s="609"/>
      <c r="F85" s="260"/>
      <c r="G85" s="245"/>
      <c r="H85" s="246" t="s">
        <v>336</v>
      </c>
      <c r="I85" s="259"/>
      <c r="J85" s="265" t="s">
        <v>294</v>
      </c>
    </row>
    <row r="86" spans="1:10" s="216" customFormat="1" ht="24.75" customHeight="1">
      <c r="A86" s="256"/>
      <c r="B86" s="257"/>
      <c r="C86" s="242" t="s">
        <v>394</v>
      </c>
      <c r="D86" s="608" t="s">
        <v>395</v>
      </c>
      <c r="E86" s="609"/>
      <c r="F86" s="260"/>
      <c r="G86" s="245"/>
      <c r="H86" s="246" t="s">
        <v>396</v>
      </c>
      <c r="I86" s="259"/>
      <c r="J86" s="265" t="s">
        <v>294</v>
      </c>
    </row>
    <row r="87" spans="1:10" s="216" customFormat="1" ht="24.75" customHeight="1">
      <c r="A87" s="256"/>
      <c r="B87" s="257"/>
      <c r="C87" s="242" t="s">
        <v>397</v>
      </c>
      <c r="D87" s="608" t="s">
        <v>398</v>
      </c>
      <c r="E87" s="609"/>
      <c r="F87" s="260"/>
      <c r="G87" s="245"/>
      <c r="H87" s="246" t="s">
        <v>177</v>
      </c>
      <c r="I87" s="259"/>
      <c r="J87" s="265" t="s">
        <v>294</v>
      </c>
    </row>
    <row r="88" spans="1:10" ht="15">
      <c r="C88" s="242" t="s">
        <v>399</v>
      </c>
      <c r="D88" s="15" t="s">
        <v>400</v>
      </c>
      <c r="F88" s="260"/>
      <c r="G88" s="245"/>
      <c r="H88" s="241" t="s">
        <v>177</v>
      </c>
      <c r="J88" s="265" t="s">
        <v>294</v>
      </c>
    </row>
    <row r="89" spans="1:10" ht="15">
      <c r="C89" s="242"/>
      <c r="F89" s="241"/>
      <c r="G89" s="241"/>
      <c r="H89" s="241"/>
      <c r="J89" s="265"/>
    </row>
    <row r="90" spans="1:10">
      <c r="A90" s="233" t="s">
        <v>401</v>
      </c>
      <c r="B90" s="15" t="s">
        <v>402</v>
      </c>
      <c r="F90" s="10"/>
    </row>
    <row r="91" spans="1:10" s="216" customFormat="1" ht="28.5" customHeight="1">
      <c r="A91" s="256"/>
      <c r="B91" s="257"/>
      <c r="C91" s="257" t="s">
        <v>403</v>
      </c>
      <c r="D91" s="608" t="s">
        <v>404</v>
      </c>
      <c r="E91" s="609"/>
      <c r="F91" s="268">
        <v>10</v>
      </c>
      <c r="G91" s="245"/>
      <c r="H91" s="246" t="s">
        <v>328</v>
      </c>
      <c r="I91" s="259"/>
      <c r="J91" s="263" t="s">
        <v>405</v>
      </c>
    </row>
    <row r="93" spans="1:10" ht="15">
      <c r="A93" s="233" t="s">
        <v>406</v>
      </c>
      <c r="B93" s="15" t="s">
        <v>407</v>
      </c>
      <c r="F93" s="266">
        <f>'A.XVI. Despesas Gerais'!C50</f>
        <v>5000</v>
      </c>
      <c r="H93" s="241" t="s">
        <v>177</v>
      </c>
      <c r="J93" s="263" t="s">
        <v>408</v>
      </c>
    </row>
    <row r="95" spans="1:10">
      <c r="A95" s="233" t="s">
        <v>409</v>
      </c>
      <c r="B95" s="15" t="s">
        <v>410</v>
      </c>
      <c r="F95" s="10"/>
    </row>
    <row r="96" spans="1:10" s="216" customFormat="1" ht="23.25" customHeight="1">
      <c r="A96" s="256"/>
      <c r="B96" s="257"/>
      <c r="C96" s="242" t="s">
        <v>411</v>
      </c>
      <c r="D96" s="608" t="s">
        <v>412</v>
      </c>
      <c r="E96" s="609"/>
      <c r="F96" s="269">
        <v>5</v>
      </c>
      <c r="G96" s="245"/>
      <c r="H96" s="246" t="s">
        <v>328</v>
      </c>
      <c r="I96" s="259"/>
      <c r="J96" s="265" t="s">
        <v>294</v>
      </c>
    </row>
    <row r="97" spans="1:10" s="216" customFormat="1" ht="15">
      <c r="A97" s="256"/>
      <c r="B97" s="257"/>
      <c r="C97" s="242" t="s">
        <v>413</v>
      </c>
      <c r="D97" s="608" t="s">
        <v>414</v>
      </c>
      <c r="E97" s="609"/>
      <c r="F97" s="269">
        <v>0.65</v>
      </c>
      <c r="G97" s="245"/>
      <c r="H97" s="246" t="s">
        <v>328</v>
      </c>
      <c r="I97" s="259"/>
      <c r="J97" s="265" t="s">
        <v>294</v>
      </c>
    </row>
    <row r="98" spans="1:10" s="216" customFormat="1" ht="24.75" customHeight="1">
      <c r="A98" s="256"/>
      <c r="B98" s="257"/>
      <c r="C98" s="242" t="s">
        <v>415</v>
      </c>
      <c r="D98" s="608" t="s">
        <v>416</v>
      </c>
      <c r="E98" s="609"/>
      <c r="F98" s="269">
        <v>3</v>
      </c>
      <c r="G98" s="245"/>
      <c r="H98" s="246" t="s">
        <v>328</v>
      </c>
      <c r="I98" s="259"/>
      <c r="J98" s="265" t="s">
        <v>294</v>
      </c>
    </row>
    <row r="99" spans="1:10" s="216" customFormat="1" ht="24.75" customHeight="1">
      <c r="A99" s="256"/>
      <c r="B99" s="257"/>
      <c r="C99" s="242" t="s">
        <v>417</v>
      </c>
      <c r="D99" s="608" t="s">
        <v>418</v>
      </c>
      <c r="E99" s="609"/>
      <c r="F99" s="269"/>
      <c r="G99" s="245"/>
      <c r="H99" s="246" t="s">
        <v>328</v>
      </c>
      <c r="I99" s="259"/>
      <c r="J99" s="265" t="s">
        <v>294</v>
      </c>
    </row>
    <row r="100" spans="1:10" s="216" customFormat="1" ht="15">
      <c r="A100" s="256"/>
      <c r="B100" s="257"/>
      <c r="C100" s="242" t="s">
        <v>419</v>
      </c>
      <c r="D100" s="608" t="s">
        <v>420</v>
      </c>
      <c r="E100" s="609"/>
      <c r="F100" s="269"/>
      <c r="G100" s="245"/>
      <c r="H100" s="246" t="s">
        <v>328</v>
      </c>
      <c r="I100" s="259"/>
      <c r="J100" s="265" t="s">
        <v>294</v>
      </c>
    </row>
    <row r="101" spans="1:10" s="216" customFormat="1" ht="15">
      <c r="A101" s="256"/>
      <c r="B101" s="257"/>
      <c r="C101" s="242" t="s">
        <v>421</v>
      </c>
      <c r="D101" s="608" t="s">
        <v>422</v>
      </c>
      <c r="E101" s="609"/>
      <c r="F101" s="269"/>
      <c r="G101" s="245"/>
      <c r="H101" s="246" t="s">
        <v>328</v>
      </c>
      <c r="I101" s="259"/>
      <c r="J101" s="265" t="s">
        <v>294</v>
      </c>
    </row>
    <row r="102" spans="1:10" s="216" customFormat="1" ht="15">
      <c r="A102" s="256"/>
      <c r="B102" s="257"/>
      <c r="C102" s="242" t="s">
        <v>423</v>
      </c>
      <c r="D102" s="608" t="s">
        <v>424</v>
      </c>
      <c r="E102" s="609"/>
      <c r="F102" s="269">
        <v>3.4</v>
      </c>
      <c r="G102" s="245"/>
      <c r="H102" s="246" t="s">
        <v>328</v>
      </c>
      <c r="I102" s="259"/>
      <c r="J102" s="265" t="s">
        <v>294</v>
      </c>
    </row>
    <row r="103" spans="1:10" s="216" customFormat="1" ht="15">
      <c r="A103" s="256"/>
      <c r="B103" s="257"/>
      <c r="C103" s="242" t="s">
        <v>425</v>
      </c>
      <c r="D103" s="608" t="s">
        <v>426</v>
      </c>
      <c r="E103" s="609"/>
      <c r="F103" s="269">
        <v>1.08</v>
      </c>
      <c r="G103" s="245"/>
      <c r="H103" s="246" t="s">
        <v>328</v>
      </c>
      <c r="I103" s="259"/>
      <c r="J103" s="265" t="s">
        <v>294</v>
      </c>
    </row>
    <row r="104" spans="1:10" s="216" customFormat="1" ht="15">
      <c r="A104" s="256"/>
      <c r="B104" s="257"/>
      <c r="C104" s="242"/>
      <c r="D104" s="243"/>
      <c r="E104" s="243"/>
      <c r="F104" s="270">
        <f>F96+F97+F98+F99+F100+F101+F102+F103</f>
        <v>13.13</v>
      </c>
      <c r="G104" s="245"/>
      <c r="H104" s="246" t="s">
        <v>328</v>
      </c>
      <c r="I104" s="259"/>
      <c r="J104" s="265"/>
    </row>
    <row r="105" spans="1:10">
      <c r="F105" s="271">
        <f>(F91+F104)/100</f>
        <v>0.23130000000000003</v>
      </c>
    </row>
    <row r="106" spans="1:10">
      <c r="A106" s="1"/>
      <c r="B106" s="1"/>
      <c r="C106" s="1"/>
      <c r="D106" s="1"/>
      <c r="E106" s="1"/>
      <c r="G106" s="1"/>
      <c r="H106" s="1"/>
      <c r="I106" s="1"/>
      <c r="J106" s="1"/>
    </row>
    <row r="107" spans="1:10">
      <c r="A107" s="1"/>
      <c r="B107" s="1"/>
      <c r="C107" s="1"/>
      <c r="D107" s="1"/>
      <c r="E107" s="1"/>
      <c r="G107" s="1"/>
      <c r="H107" s="1"/>
      <c r="I107" s="1"/>
      <c r="J107" s="1"/>
    </row>
  </sheetData>
  <sheetProtection algorithmName="SHA-512" hashValue="NC4C68YdarlSufMTQY4iQ865rbnZF/fWlWn0YR60XPSrhR0XmvOdRBctVhR4GGl51ftg4/o/QdcPDxg3iH+YxQ==" saltValue="itOd45lSnvnrkSdVCILBzQ==" spinCount="100000" sheet="1" objects="1" scenarios="1"/>
  <protectedRanges>
    <protectedRange sqref="A1:IV65536" name="Intervalo1"/>
  </protectedRanges>
  <mergeCells count="59">
    <mergeCell ref="B3:J3"/>
    <mergeCell ref="B8:D8"/>
    <mergeCell ref="D9:E9"/>
    <mergeCell ref="L10:O10"/>
    <mergeCell ref="B11:D11"/>
    <mergeCell ref="D12:E12"/>
    <mergeCell ref="D15:E15"/>
    <mergeCell ref="D16:E16"/>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61:E61"/>
    <mergeCell ref="B65:D65"/>
    <mergeCell ref="D68:E68"/>
    <mergeCell ref="D71:E71"/>
    <mergeCell ref="D51:E51"/>
    <mergeCell ref="D54:E54"/>
    <mergeCell ref="D55:E55"/>
    <mergeCell ref="D56:E56"/>
    <mergeCell ref="D57:E57"/>
    <mergeCell ref="D100:E100"/>
    <mergeCell ref="D101:E101"/>
    <mergeCell ref="D102:E102"/>
    <mergeCell ref="D103:E103"/>
    <mergeCell ref="D87:E87"/>
    <mergeCell ref="D91:E91"/>
    <mergeCell ref="D96:E96"/>
    <mergeCell ref="D97:E97"/>
    <mergeCell ref="D98:E98"/>
    <mergeCell ref="C19:C21"/>
    <mergeCell ref="C22:C24"/>
    <mergeCell ref="D19:D21"/>
    <mergeCell ref="D22:D24"/>
    <mergeCell ref="D99:E99"/>
    <mergeCell ref="D77:E77"/>
    <mergeCell ref="D83:E83"/>
    <mergeCell ref="D84:E84"/>
    <mergeCell ref="D85:E85"/>
    <mergeCell ref="D86:E86"/>
    <mergeCell ref="D72:E72"/>
    <mergeCell ref="D73:E73"/>
    <mergeCell ref="D74:E74"/>
    <mergeCell ref="D75:E75"/>
    <mergeCell ref="D76:E76"/>
    <mergeCell ref="D60:E60"/>
  </mergeCells>
  <pageMargins left="0.511811024" right="0.511811024" top="0.78740157499999996" bottom="0.78740157499999996" header="0.31496062000000002" footer="0.31496062000000002"/>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tabColor theme="4" tint="0.39994506668294322"/>
    <pageSetUpPr fitToPage="1"/>
  </sheetPr>
  <dimension ref="A1:R40"/>
  <sheetViews>
    <sheetView zoomScale="115" zoomScaleNormal="115" workbookViewId="0">
      <selection activeCell="E8" sqref="E8"/>
    </sheetView>
  </sheetViews>
  <sheetFormatPr defaultColWidth="11.42578125" defaultRowHeight="12.75"/>
  <cols>
    <col min="1" max="1" width="5.28515625" style="90" customWidth="1"/>
    <col min="2" max="2" width="6.28515625" style="217" customWidth="1"/>
    <col min="3" max="3" width="24.28515625" style="217" customWidth="1"/>
    <col min="4" max="4" width="4.140625" style="218" customWidth="1"/>
    <col min="5" max="5" width="17.5703125" style="1" customWidth="1"/>
    <col min="6" max="6" width="14.5703125" style="1" customWidth="1"/>
    <col min="7" max="7" width="11.42578125" style="1" customWidth="1"/>
    <col min="8" max="8" width="2" style="1" customWidth="1"/>
    <col min="9" max="9" width="11.42578125" style="1" customWidth="1"/>
    <col min="10" max="10" width="38.7109375" style="1" customWidth="1"/>
    <col min="11" max="11" width="1.85546875" style="1" customWidth="1"/>
    <col min="12" max="12" width="11.42578125" style="1"/>
    <col min="13" max="13" width="18.42578125" style="1" customWidth="1"/>
    <col min="14" max="14" width="2.140625" style="1" customWidth="1"/>
    <col min="15" max="15" width="11.42578125" style="1"/>
    <col min="16" max="16" width="14.7109375" style="230" customWidth="1"/>
    <col min="17" max="17" width="15.7109375" style="230" customWidth="1"/>
    <col min="18" max="18" width="14.28515625" style="1" customWidth="1"/>
    <col min="19" max="256" width="11.42578125" style="1"/>
    <col min="257" max="257" width="5.28515625" style="1" customWidth="1"/>
    <col min="258" max="258" width="6.28515625" style="1" customWidth="1"/>
    <col min="259" max="259" width="24.28515625" style="1" customWidth="1"/>
    <col min="260" max="260" width="4.140625" style="1" customWidth="1"/>
    <col min="261" max="261" width="17.5703125" style="1" customWidth="1"/>
    <col min="262" max="262" width="14.5703125" style="1" customWidth="1"/>
    <col min="263" max="263" width="11.42578125" style="1"/>
    <col min="264" max="264" width="2" style="1" customWidth="1"/>
    <col min="265" max="265" width="11.42578125" style="1"/>
    <col min="266" max="266" width="38.7109375" style="1" customWidth="1"/>
    <col min="267" max="267" width="1.85546875" style="1" customWidth="1"/>
    <col min="268" max="268" width="11.42578125" style="1"/>
    <col min="269" max="269" width="18.42578125" style="1" customWidth="1"/>
    <col min="270" max="270" width="2.140625" style="1" customWidth="1"/>
    <col min="271" max="271" width="11.42578125" style="1"/>
    <col min="272" max="272" width="14.7109375" style="1" customWidth="1"/>
    <col min="273" max="273" width="15.7109375" style="1" customWidth="1"/>
    <col min="274" max="274" width="14.28515625" style="1" customWidth="1"/>
    <col min="275" max="512" width="11.42578125" style="1"/>
    <col min="513" max="513" width="5.28515625" style="1" customWidth="1"/>
    <col min="514" max="514" width="6.28515625" style="1" customWidth="1"/>
    <col min="515" max="515" width="24.28515625" style="1" customWidth="1"/>
    <col min="516" max="516" width="4.140625" style="1" customWidth="1"/>
    <col min="517" max="517" width="17.5703125" style="1" customWidth="1"/>
    <col min="518" max="518" width="14.5703125" style="1" customWidth="1"/>
    <col min="519" max="519" width="11.42578125" style="1"/>
    <col min="520" max="520" width="2" style="1" customWidth="1"/>
    <col min="521" max="521" width="11.42578125" style="1"/>
    <col min="522" max="522" width="38.7109375" style="1" customWidth="1"/>
    <col min="523" max="523" width="1.85546875" style="1" customWidth="1"/>
    <col min="524" max="524" width="11.42578125" style="1"/>
    <col min="525" max="525" width="18.42578125" style="1" customWidth="1"/>
    <col min="526" max="526" width="2.140625" style="1" customWidth="1"/>
    <col min="527" max="527" width="11.42578125" style="1"/>
    <col min="528" max="528" width="14.7109375" style="1" customWidth="1"/>
    <col min="529" max="529" width="15.7109375" style="1" customWidth="1"/>
    <col min="530" max="530" width="14.28515625" style="1" customWidth="1"/>
    <col min="531" max="768" width="11.42578125" style="1"/>
    <col min="769" max="769" width="5.28515625" style="1" customWidth="1"/>
    <col min="770" max="770" width="6.28515625" style="1" customWidth="1"/>
    <col min="771" max="771" width="24.28515625" style="1" customWidth="1"/>
    <col min="772" max="772" width="4.140625" style="1" customWidth="1"/>
    <col min="773" max="773" width="17.5703125" style="1" customWidth="1"/>
    <col min="774" max="774" width="14.5703125" style="1" customWidth="1"/>
    <col min="775" max="775" width="11.42578125" style="1"/>
    <col min="776" max="776" width="2" style="1" customWidth="1"/>
    <col min="777" max="777" width="11.42578125" style="1"/>
    <col min="778" max="778" width="38.7109375" style="1" customWidth="1"/>
    <col min="779" max="779" width="1.85546875" style="1" customWidth="1"/>
    <col min="780" max="780" width="11.42578125" style="1"/>
    <col min="781" max="781" width="18.42578125" style="1" customWidth="1"/>
    <col min="782" max="782" width="2.140625" style="1" customWidth="1"/>
    <col min="783" max="783" width="11.42578125" style="1"/>
    <col min="784" max="784" width="14.7109375" style="1" customWidth="1"/>
    <col min="785" max="785" width="15.7109375" style="1" customWidth="1"/>
    <col min="786" max="786" width="14.28515625" style="1" customWidth="1"/>
    <col min="787" max="1024" width="11.42578125" style="1"/>
    <col min="1025" max="1025" width="5.28515625" style="1" customWidth="1"/>
    <col min="1026" max="1026" width="6.28515625" style="1" customWidth="1"/>
    <col min="1027" max="1027" width="24.28515625" style="1" customWidth="1"/>
    <col min="1028" max="1028" width="4.140625" style="1" customWidth="1"/>
    <col min="1029" max="1029" width="17.5703125" style="1" customWidth="1"/>
    <col min="1030" max="1030" width="14.5703125" style="1" customWidth="1"/>
    <col min="1031" max="1031" width="11.42578125" style="1"/>
    <col min="1032" max="1032" width="2" style="1" customWidth="1"/>
    <col min="1033" max="1033" width="11.42578125" style="1"/>
    <col min="1034" max="1034" width="38.7109375" style="1" customWidth="1"/>
    <col min="1035" max="1035" width="1.85546875" style="1" customWidth="1"/>
    <col min="1036" max="1036" width="11.42578125" style="1"/>
    <col min="1037" max="1037" width="18.42578125" style="1" customWidth="1"/>
    <col min="1038" max="1038" width="2.140625" style="1" customWidth="1"/>
    <col min="1039" max="1039" width="11.42578125" style="1"/>
    <col min="1040" max="1040" width="14.7109375" style="1" customWidth="1"/>
    <col min="1041" max="1041" width="15.7109375" style="1" customWidth="1"/>
    <col min="1042" max="1042" width="14.28515625" style="1" customWidth="1"/>
    <col min="1043" max="1280" width="11.42578125" style="1"/>
    <col min="1281" max="1281" width="5.28515625" style="1" customWidth="1"/>
    <col min="1282" max="1282" width="6.28515625" style="1" customWidth="1"/>
    <col min="1283" max="1283" width="24.28515625" style="1" customWidth="1"/>
    <col min="1284" max="1284" width="4.140625" style="1" customWidth="1"/>
    <col min="1285" max="1285" width="17.5703125" style="1" customWidth="1"/>
    <col min="1286" max="1286" width="14.5703125" style="1" customWidth="1"/>
    <col min="1287" max="1287" width="11.42578125" style="1"/>
    <col min="1288" max="1288" width="2" style="1" customWidth="1"/>
    <col min="1289" max="1289" width="11.42578125" style="1"/>
    <col min="1290" max="1290" width="38.7109375" style="1" customWidth="1"/>
    <col min="1291" max="1291" width="1.85546875" style="1" customWidth="1"/>
    <col min="1292" max="1292" width="11.42578125" style="1"/>
    <col min="1293" max="1293" width="18.42578125" style="1" customWidth="1"/>
    <col min="1294" max="1294" width="2.140625" style="1" customWidth="1"/>
    <col min="1295" max="1295" width="11.42578125" style="1"/>
    <col min="1296" max="1296" width="14.7109375" style="1" customWidth="1"/>
    <col min="1297" max="1297" width="15.7109375" style="1" customWidth="1"/>
    <col min="1298" max="1298" width="14.28515625" style="1" customWidth="1"/>
    <col min="1299" max="1536" width="11.42578125" style="1"/>
    <col min="1537" max="1537" width="5.28515625" style="1" customWidth="1"/>
    <col min="1538" max="1538" width="6.28515625" style="1" customWidth="1"/>
    <col min="1539" max="1539" width="24.28515625" style="1" customWidth="1"/>
    <col min="1540" max="1540" width="4.140625" style="1" customWidth="1"/>
    <col min="1541" max="1541" width="17.5703125" style="1" customWidth="1"/>
    <col min="1542" max="1542" width="14.5703125" style="1" customWidth="1"/>
    <col min="1543" max="1543" width="11.42578125" style="1"/>
    <col min="1544" max="1544" width="2" style="1" customWidth="1"/>
    <col min="1545" max="1545" width="11.42578125" style="1"/>
    <col min="1546" max="1546" width="38.7109375" style="1" customWidth="1"/>
    <col min="1547" max="1547" width="1.85546875" style="1" customWidth="1"/>
    <col min="1548" max="1548" width="11.42578125" style="1"/>
    <col min="1549" max="1549" width="18.42578125" style="1" customWidth="1"/>
    <col min="1550" max="1550" width="2.140625" style="1" customWidth="1"/>
    <col min="1551" max="1551" width="11.42578125" style="1"/>
    <col min="1552" max="1552" width="14.7109375" style="1" customWidth="1"/>
    <col min="1553" max="1553" width="15.7109375" style="1" customWidth="1"/>
    <col min="1554" max="1554" width="14.28515625" style="1" customWidth="1"/>
    <col min="1555" max="1792" width="11.42578125" style="1"/>
    <col min="1793" max="1793" width="5.28515625" style="1" customWidth="1"/>
    <col min="1794" max="1794" width="6.28515625" style="1" customWidth="1"/>
    <col min="1795" max="1795" width="24.28515625" style="1" customWidth="1"/>
    <col min="1796" max="1796" width="4.140625" style="1" customWidth="1"/>
    <col min="1797" max="1797" width="17.5703125" style="1" customWidth="1"/>
    <col min="1798" max="1798" width="14.5703125" style="1" customWidth="1"/>
    <col min="1799" max="1799" width="11.42578125" style="1"/>
    <col min="1800" max="1800" width="2" style="1" customWidth="1"/>
    <col min="1801" max="1801" width="11.42578125" style="1"/>
    <col min="1802" max="1802" width="38.7109375" style="1" customWidth="1"/>
    <col min="1803" max="1803" width="1.85546875" style="1" customWidth="1"/>
    <col min="1804" max="1804" width="11.42578125" style="1"/>
    <col min="1805" max="1805" width="18.42578125" style="1" customWidth="1"/>
    <col min="1806" max="1806" width="2.140625" style="1" customWidth="1"/>
    <col min="1807" max="1807" width="11.42578125" style="1"/>
    <col min="1808" max="1808" width="14.7109375" style="1" customWidth="1"/>
    <col min="1809" max="1809" width="15.7109375" style="1" customWidth="1"/>
    <col min="1810" max="1810" width="14.28515625" style="1" customWidth="1"/>
    <col min="1811" max="2048" width="11.42578125" style="1"/>
    <col min="2049" max="2049" width="5.28515625" style="1" customWidth="1"/>
    <col min="2050" max="2050" width="6.28515625" style="1" customWidth="1"/>
    <col min="2051" max="2051" width="24.28515625" style="1" customWidth="1"/>
    <col min="2052" max="2052" width="4.140625" style="1" customWidth="1"/>
    <col min="2053" max="2053" width="17.5703125" style="1" customWidth="1"/>
    <col min="2054" max="2054" width="14.5703125" style="1" customWidth="1"/>
    <col min="2055" max="2055" width="11.42578125" style="1"/>
    <col min="2056" max="2056" width="2" style="1" customWidth="1"/>
    <col min="2057" max="2057" width="11.42578125" style="1"/>
    <col min="2058" max="2058" width="38.7109375" style="1" customWidth="1"/>
    <col min="2059" max="2059" width="1.85546875" style="1" customWidth="1"/>
    <col min="2060" max="2060" width="11.42578125" style="1"/>
    <col min="2061" max="2061" width="18.42578125" style="1" customWidth="1"/>
    <col min="2062" max="2062" width="2.140625" style="1" customWidth="1"/>
    <col min="2063" max="2063" width="11.42578125" style="1"/>
    <col min="2064" max="2064" width="14.7109375" style="1" customWidth="1"/>
    <col min="2065" max="2065" width="15.7109375" style="1" customWidth="1"/>
    <col min="2066" max="2066" width="14.28515625" style="1" customWidth="1"/>
    <col min="2067" max="2304" width="11.42578125" style="1"/>
    <col min="2305" max="2305" width="5.28515625" style="1" customWidth="1"/>
    <col min="2306" max="2306" width="6.28515625" style="1" customWidth="1"/>
    <col min="2307" max="2307" width="24.28515625" style="1" customWidth="1"/>
    <col min="2308" max="2308" width="4.140625" style="1" customWidth="1"/>
    <col min="2309" max="2309" width="17.5703125" style="1" customWidth="1"/>
    <col min="2310" max="2310" width="14.5703125" style="1" customWidth="1"/>
    <col min="2311" max="2311" width="11.42578125" style="1"/>
    <col min="2312" max="2312" width="2" style="1" customWidth="1"/>
    <col min="2313" max="2313" width="11.42578125" style="1"/>
    <col min="2314" max="2314" width="38.7109375" style="1" customWidth="1"/>
    <col min="2315" max="2315" width="1.85546875" style="1" customWidth="1"/>
    <col min="2316" max="2316" width="11.42578125" style="1"/>
    <col min="2317" max="2317" width="18.42578125" style="1" customWidth="1"/>
    <col min="2318" max="2318" width="2.140625" style="1" customWidth="1"/>
    <col min="2319" max="2319" width="11.42578125" style="1"/>
    <col min="2320" max="2320" width="14.7109375" style="1" customWidth="1"/>
    <col min="2321" max="2321" width="15.7109375" style="1" customWidth="1"/>
    <col min="2322" max="2322" width="14.28515625" style="1" customWidth="1"/>
    <col min="2323" max="2560" width="11.42578125" style="1"/>
    <col min="2561" max="2561" width="5.28515625" style="1" customWidth="1"/>
    <col min="2562" max="2562" width="6.28515625" style="1" customWidth="1"/>
    <col min="2563" max="2563" width="24.28515625" style="1" customWidth="1"/>
    <col min="2564" max="2564" width="4.140625" style="1" customWidth="1"/>
    <col min="2565" max="2565" width="17.5703125" style="1" customWidth="1"/>
    <col min="2566" max="2566" width="14.5703125" style="1" customWidth="1"/>
    <col min="2567" max="2567" width="11.42578125" style="1"/>
    <col min="2568" max="2568" width="2" style="1" customWidth="1"/>
    <col min="2569" max="2569" width="11.42578125" style="1"/>
    <col min="2570" max="2570" width="38.7109375" style="1" customWidth="1"/>
    <col min="2571" max="2571" width="1.85546875" style="1" customWidth="1"/>
    <col min="2572" max="2572" width="11.42578125" style="1"/>
    <col min="2573" max="2573" width="18.42578125" style="1" customWidth="1"/>
    <col min="2574" max="2574" width="2.140625" style="1" customWidth="1"/>
    <col min="2575" max="2575" width="11.42578125" style="1"/>
    <col min="2576" max="2576" width="14.7109375" style="1" customWidth="1"/>
    <col min="2577" max="2577" width="15.7109375" style="1" customWidth="1"/>
    <col min="2578" max="2578" width="14.28515625" style="1" customWidth="1"/>
    <col min="2579" max="2816" width="11.42578125" style="1"/>
    <col min="2817" max="2817" width="5.28515625" style="1" customWidth="1"/>
    <col min="2818" max="2818" width="6.28515625" style="1" customWidth="1"/>
    <col min="2819" max="2819" width="24.28515625" style="1" customWidth="1"/>
    <col min="2820" max="2820" width="4.140625" style="1" customWidth="1"/>
    <col min="2821" max="2821" width="17.5703125" style="1" customWidth="1"/>
    <col min="2822" max="2822" width="14.5703125" style="1" customWidth="1"/>
    <col min="2823" max="2823" width="11.42578125" style="1"/>
    <col min="2824" max="2824" width="2" style="1" customWidth="1"/>
    <col min="2825" max="2825" width="11.42578125" style="1"/>
    <col min="2826" max="2826" width="38.7109375" style="1" customWidth="1"/>
    <col min="2827" max="2827" width="1.85546875" style="1" customWidth="1"/>
    <col min="2828" max="2828" width="11.42578125" style="1"/>
    <col min="2829" max="2829" width="18.42578125" style="1" customWidth="1"/>
    <col min="2830" max="2830" width="2.140625" style="1" customWidth="1"/>
    <col min="2831" max="2831" width="11.42578125" style="1"/>
    <col min="2832" max="2832" width="14.7109375" style="1" customWidth="1"/>
    <col min="2833" max="2833" width="15.7109375" style="1" customWidth="1"/>
    <col min="2834" max="2834" width="14.28515625" style="1" customWidth="1"/>
    <col min="2835" max="3072" width="11.42578125" style="1"/>
    <col min="3073" max="3073" width="5.28515625" style="1" customWidth="1"/>
    <col min="3074" max="3074" width="6.28515625" style="1" customWidth="1"/>
    <col min="3075" max="3075" width="24.28515625" style="1" customWidth="1"/>
    <col min="3076" max="3076" width="4.140625" style="1" customWidth="1"/>
    <col min="3077" max="3077" width="17.5703125" style="1" customWidth="1"/>
    <col min="3078" max="3078" width="14.5703125" style="1" customWidth="1"/>
    <col min="3079" max="3079" width="11.42578125" style="1"/>
    <col min="3080" max="3080" width="2" style="1" customWidth="1"/>
    <col min="3081" max="3081" width="11.42578125" style="1"/>
    <col min="3082" max="3082" width="38.7109375" style="1" customWidth="1"/>
    <col min="3083" max="3083" width="1.85546875" style="1" customWidth="1"/>
    <col min="3084" max="3084" width="11.42578125" style="1"/>
    <col min="3085" max="3085" width="18.42578125" style="1" customWidth="1"/>
    <col min="3086" max="3086" width="2.140625" style="1" customWidth="1"/>
    <col min="3087" max="3087" width="11.42578125" style="1"/>
    <col min="3088" max="3088" width="14.7109375" style="1" customWidth="1"/>
    <col min="3089" max="3089" width="15.7109375" style="1" customWidth="1"/>
    <col min="3090" max="3090" width="14.28515625" style="1" customWidth="1"/>
    <col min="3091" max="3328" width="11.42578125" style="1"/>
    <col min="3329" max="3329" width="5.28515625" style="1" customWidth="1"/>
    <col min="3330" max="3330" width="6.28515625" style="1" customWidth="1"/>
    <col min="3331" max="3331" width="24.28515625" style="1" customWidth="1"/>
    <col min="3332" max="3332" width="4.140625" style="1" customWidth="1"/>
    <col min="3333" max="3333" width="17.5703125" style="1" customWidth="1"/>
    <col min="3334" max="3334" width="14.5703125" style="1" customWidth="1"/>
    <col min="3335" max="3335" width="11.42578125" style="1"/>
    <col min="3336" max="3336" width="2" style="1" customWidth="1"/>
    <col min="3337" max="3337" width="11.42578125" style="1"/>
    <col min="3338" max="3338" width="38.7109375" style="1" customWidth="1"/>
    <col min="3339" max="3339" width="1.85546875" style="1" customWidth="1"/>
    <col min="3340" max="3340" width="11.42578125" style="1"/>
    <col min="3341" max="3341" width="18.42578125" style="1" customWidth="1"/>
    <col min="3342" max="3342" width="2.140625" style="1" customWidth="1"/>
    <col min="3343" max="3343" width="11.42578125" style="1"/>
    <col min="3344" max="3344" width="14.7109375" style="1" customWidth="1"/>
    <col min="3345" max="3345" width="15.7109375" style="1" customWidth="1"/>
    <col min="3346" max="3346" width="14.28515625" style="1" customWidth="1"/>
    <col min="3347" max="3584" width="11.42578125" style="1"/>
    <col min="3585" max="3585" width="5.28515625" style="1" customWidth="1"/>
    <col min="3586" max="3586" width="6.28515625" style="1" customWidth="1"/>
    <col min="3587" max="3587" width="24.28515625" style="1" customWidth="1"/>
    <col min="3588" max="3588" width="4.140625" style="1" customWidth="1"/>
    <col min="3589" max="3589" width="17.5703125" style="1" customWidth="1"/>
    <col min="3590" max="3590" width="14.5703125" style="1" customWidth="1"/>
    <col min="3591" max="3591" width="11.42578125" style="1"/>
    <col min="3592" max="3592" width="2" style="1" customWidth="1"/>
    <col min="3593" max="3593" width="11.42578125" style="1"/>
    <col min="3594" max="3594" width="38.7109375" style="1" customWidth="1"/>
    <col min="3595" max="3595" width="1.85546875" style="1" customWidth="1"/>
    <col min="3596" max="3596" width="11.42578125" style="1"/>
    <col min="3597" max="3597" width="18.42578125" style="1" customWidth="1"/>
    <col min="3598" max="3598" width="2.140625" style="1" customWidth="1"/>
    <col min="3599" max="3599" width="11.42578125" style="1"/>
    <col min="3600" max="3600" width="14.7109375" style="1" customWidth="1"/>
    <col min="3601" max="3601" width="15.7109375" style="1" customWidth="1"/>
    <col min="3602" max="3602" width="14.28515625" style="1" customWidth="1"/>
    <col min="3603" max="3840" width="11.42578125" style="1"/>
    <col min="3841" max="3841" width="5.28515625" style="1" customWidth="1"/>
    <col min="3842" max="3842" width="6.28515625" style="1" customWidth="1"/>
    <col min="3843" max="3843" width="24.28515625" style="1" customWidth="1"/>
    <col min="3844" max="3844" width="4.140625" style="1" customWidth="1"/>
    <col min="3845" max="3845" width="17.5703125" style="1" customWidth="1"/>
    <col min="3846" max="3846" width="14.5703125" style="1" customWidth="1"/>
    <col min="3847" max="3847" width="11.42578125" style="1"/>
    <col min="3848" max="3848" width="2" style="1" customWidth="1"/>
    <col min="3849" max="3849" width="11.42578125" style="1"/>
    <col min="3850" max="3850" width="38.7109375" style="1" customWidth="1"/>
    <col min="3851" max="3851" width="1.85546875" style="1" customWidth="1"/>
    <col min="3852" max="3852" width="11.42578125" style="1"/>
    <col min="3853" max="3853" width="18.42578125" style="1" customWidth="1"/>
    <col min="3854" max="3854" width="2.140625" style="1" customWidth="1"/>
    <col min="3855" max="3855" width="11.42578125" style="1"/>
    <col min="3856" max="3856" width="14.7109375" style="1" customWidth="1"/>
    <col min="3857" max="3857" width="15.7109375" style="1" customWidth="1"/>
    <col min="3858" max="3858" width="14.28515625" style="1" customWidth="1"/>
    <col min="3859" max="4096" width="11.42578125" style="1"/>
    <col min="4097" max="4097" width="5.28515625" style="1" customWidth="1"/>
    <col min="4098" max="4098" width="6.28515625" style="1" customWidth="1"/>
    <col min="4099" max="4099" width="24.28515625" style="1" customWidth="1"/>
    <col min="4100" max="4100" width="4.140625" style="1" customWidth="1"/>
    <col min="4101" max="4101" width="17.5703125" style="1" customWidth="1"/>
    <col min="4102" max="4102" width="14.5703125" style="1" customWidth="1"/>
    <col min="4103" max="4103" width="11.42578125" style="1"/>
    <col min="4104" max="4104" width="2" style="1" customWidth="1"/>
    <col min="4105" max="4105" width="11.42578125" style="1"/>
    <col min="4106" max="4106" width="38.7109375" style="1" customWidth="1"/>
    <col min="4107" max="4107" width="1.85546875" style="1" customWidth="1"/>
    <col min="4108" max="4108" width="11.42578125" style="1"/>
    <col min="4109" max="4109" width="18.42578125" style="1" customWidth="1"/>
    <col min="4110" max="4110" width="2.140625" style="1" customWidth="1"/>
    <col min="4111" max="4111" width="11.42578125" style="1"/>
    <col min="4112" max="4112" width="14.7109375" style="1" customWidth="1"/>
    <col min="4113" max="4113" width="15.7109375" style="1" customWidth="1"/>
    <col min="4114" max="4114" width="14.28515625" style="1" customWidth="1"/>
    <col min="4115" max="4352" width="11.42578125" style="1"/>
    <col min="4353" max="4353" width="5.28515625" style="1" customWidth="1"/>
    <col min="4354" max="4354" width="6.28515625" style="1" customWidth="1"/>
    <col min="4355" max="4355" width="24.28515625" style="1" customWidth="1"/>
    <col min="4356" max="4356" width="4.140625" style="1" customWidth="1"/>
    <col min="4357" max="4357" width="17.5703125" style="1" customWidth="1"/>
    <col min="4358" max="4358" width="14.5703125" style="1" customWidth="1"/>
    <col min="4359" max="4359" width="11.42578125" style="1"/>
    <col min="4360" max="4360" width="2" style="1" customWidth="1"/>
    <col min="4361" max="4361" width="11.42578125" style="1"/>
    <col min="4362" max="4362" width="38.7109375" style="1" customWidth="1"/>
    <col min="4363" max="4363" width="1.85546875" style="1" customWidth="1"/>
    <col min="4364" max="4364" width="11.42578125" style="1"/>
    <col min="4365" max="4365" width="18.42578125" style="1" customWidth="1"/>
    <col min="4366" max="4366" width="2.140625" style="1" customWidth="1"/>
    <col min="4367" max="4367" width="11.42578125" style="1"/>
    <col min="4368" max="4368" width="14.7109375" style="1" customWidth="1"/>
    <col min="4369" max="4369" width="15.7109375" style="1" customWidth="1"/>
    <col min="4370" max="4370" width="14.28515625" style="1" customWidth="1"/>
    <col min="4371" max="4608" width="11.42578125" style="1"/>
    <col min="4609" max="4609" width="5.28515625" style="1" customWidth="1"/>
    <col min="4610" max="4610" width="6.28515625" style="1" customWidth="1"/>
    <col min="4611" max="4611" width="24.28515625" style="1" customWidth="1"/>
    <col min="4612" max="4612" width="4.140625" style="1" customWidth="1"/>
    <col min="4613" max="4613" width="17.5703125" style="1" customWidth="1"/>
    <col min="4614" max="4614" width="14.5703125" style="1" customWidth="1"/>
    <col min="4615" max="4615" width="11.42578125" style="1"/>
    <col min="4616" max="4616" width="2" style="1" customWidth="1"/>
    <col min="4617" max="4617" width="11.42578125" style="1"/>
    <col min="4618" max="4618" width="38.7109375" style="1" customWidth="1"/>
    <col min="4619" max="4619" width="1.85546875" style="1" customWidth="1"/>
    <col min="4620" max="4620" width="11.42578125" style="1"/>
    <col min="4621" max="4621" width="18.42578125" style="1" customWidth="1"/>
    <col min="4622" max="4622" width="2.140625" style="1" customWidth="1"/>
    <col min="4623" max="4623" width="11.42578125" style="1"/>
    <col min="4624" max="4624" width="14.7109375" style="1" customWidth="1"/>
    <col min="4625" max="4625" width="15.7109375" style="1" customWidth="1"/>
    <col min="4626" max="4626" width="14.28515625" style="1" customWidth="1"/>
    <col min="4627" max="4864" width="11.42578125" style="1"/>
    <col min="4865" max="4865" width="5.28515625" style="1" customWidth="1"/>
    <col min="4866" max="4866" width="6.28515625" style="1" customWidth="1"/>
    <col min="4867" max="4867" width="24.28515625" style="1" customWidth="1"/>
    <col min="4868" max="4868" width="4.140625" style="1" customWidth="1"/>
    <col min="4869" max="4869" width="17.5703125" style="1" customWidth="1"/>
    <col min="4870" max="4870" width="14.5703125" style="1" customWidth="1"/>
    <col min="4871" max="4871" width="11.42578125" style="1"/>
    <col min="4872" max="4872" width="2" style="1" customWidth="1"/>
    <col min="4873" max="4873" width="11.42578125" style="1"/>
    <col min="4874" max="4874" width="38.7109375" style="1" customWidth="1"/>
    <col min="4875" max="4875" width="1.85546875" style="1" customWidth="1"/>
    <col min="4876" max="4876" width="11.42578125" style="1"/>
    <col min="4877" max="4877" width="18.42578125" style="1" customWidth="1"/>
    <col min="4878" max="4878" width="2.140625" style="1" customWidth="1"/>
    <col min="4879" max="4879" width="11.42578125" style="1"/>
    <col min="4880" max="4880" width="14.7109375" style="1" customWidth="1"/>
    <col min="4881" max="4881" width="15.7109375" style="1" customWidth="1"/>
    <col min="4882" max="4882" width="14.28515625" style="1" customWidth="1"/>
    <col min="4883" max="5120" width="11.42578125" style="1"/>
    <col min="5121" max="5121" width="5.28515625" style="1" customWidth="1"/>
    <col min="5122" max="5122" width="6.28515625" style="1" customWidth="1"/>
    <col min="5123" max="5123" width="24.28515625" style="1" customWidth="1"/>
    <col min="5124" max="5124" width="4.140625" style="1" customWidth="1"/>
    <col min="5125" max="5125" width="17.5703125" style="1" customWidth="1"/>
    <col min="5126" max="5126" width="14.5703125" style="1" customWidth="1"/>
    <col min="5127" max="5127" width="11.42578125" style="1"/>
    <col min="5128" max="5128" width="2" style="1" customWidth="1"/>
    <col min="5129" max="5129" width="11.42578125" style="1"/>
    <col min="5130" max="5130" width="38.7109375" style="1" customWidth="1"/>
    <col min="5131" max="5131" width="1.85546875" style="1" customWidth="1"/>
    <col min="5132" max="5132" width="11.42578125" style="1"/>
    <col min="5133" max="5133" width="18.42578125" style="1" customWidth="1"/>
    <col min="5134" max="5134" width="2.140625" style="1" customWidth="1"/>
    <col min="5135" max="5135" width="11.42578125" style="1"/>
    <col min="5136" max="5136" width="14.7109375" style="1" customWidth="1"/>
    <col min="5137" max="5137" width="15.7109375" style="1" customWidth="1"/>
    <col min="5138" max="5138" width="14.28515625" style="1" customWidth="1"/>
    <col min="5139" max="5376" width="11.42578125" style="1"/>
    <col min="5377" max="5377" width="5.28515625" style="1" customWidth="1"/>
    <col min="5378" max="5378" width="6.28515625" style="1" customWidth="1"/>
    <col min="5379" max="5379" width="24.28515625" style="1" customWidth="1"/>
    <col min="5380" max="5380" width="4.140625" style="1" customWidth="1"/>
    <col min="5381" max="5381" width="17.5703125" style="1" customWidth="1"/>
    <col min="5382" max="5382" width="14.5703125" style="1" customWidth="1"/>
    <col min="5383" max="5383" width="11.42578125" style="1"/>
    <col min="5384" max="5384" width="2" style="1" customWidth="1"/>
    <col min="5385" max="5385" width="11.42578125" style="1"/>
    <col min="5386" max="5386" width="38.7109375" style="1" customWidth="1"/>
    <col min="5387" max="5387" width="1.85546875" style="1" customWidth="1"/>
    <col min="5388" max="5388" width="11.42578125" style="1"/>
    <col min="5389" max="5389" width="18.42578125" style="1" customWidth="1"/>
    <col min="5390" max="5390" width="2.140625" style="1" customWidth="1"/>
    <col min="5391" max="5391" width="11.42578125" style="1"/>
    <col min="5392" max="5392" width="14.7109375" style="1" customWidth="1"/>
    <col min="5393" max="5393" width="15.7109375" style="1" customWidth="1"/>
    <col min="5394" max="5394" width="14.28515625" style="1" customWidth="1"/>
    <col min="5395" max="5632" width="11.42578125" style="1"/>
    <col min="5633" max="5633" width="5.28515625" style="1" customWidth="1"/>
    <col min="5634" max="5634" width="6.28515625" style="1" customWidth="1"/>
    <col min="5635" max="5635" width="24.28515625" style="1" customWidth="1"/>
    <col min="5636" max="5636" width="4.140625" style="1" customWidth="1"/>
    <col min="5637" max="5637" width="17.5703125" style="1" customWidth="1"/>
    <col min="5638" max="5638" width="14.5703125" style="1" customWidth="1"/>
    <col min="5639" max="5639" width="11.42578125" style="1"/>
    <col min="5640" max="5640" width="2" style="1" customWidth="1"/>
    <col min="5641" max="5641" width="11.42578125" style="1"/>
    <col min="5642" max="5642" width="38.7109375" style="1" customWidth="1"/>
    <col min="5643" max="5643" width="1.85546875" style="1" customWidth="1"/>
    <col min="5644" max="5644" width="11.42578125" style="1"/>
    <col min="5645" max="5645" width="18.42578125" style="1" customWidth="1"/>
    <col min="5646" max="5646" width="2.140625" style="1" customWidth="1"/>
    <col min="5647" max="5647" width="11.42578125" style="1"/>
    <col min="5648" max="5648" width="14.7109375" style="1" customWidth="1"/>
    <col min="5649" max="5649" width="15.7109375" style="1" customWidth="1"/>
    <col min="5650" max="5650" width="14.28515625" style="1" customWidth="1"/>
    <col min="5651" max="5888" width="11.42578125" style="1"/>
    <col min="5889" max="5889" width="5.28515625" style="1" customWidth="1"/>
    <col min="5890" max="5890" width="6.28515625" style="1" customWidth="1"/>
    <col min="5891" max="5891" width="24.28515625" style="1" customWidth="1"/>
    <col min="5892" max="5892" width="4.140625" style="1" customWidth="1"/>
    <col min="5893" max="5893" width="17.5703125" style="1" customWidth="1"/>
    <col min="5894" max="5894" width="14.5703125" style="1" customWidth="1"/>
    <col min="5895" max="5895" width="11.42578125" style="1"/>
    <col min="5896" max="5896" width="2" style="1" customWidth="1"/>
    <col min="5897" max="5897" width="11.42578125" style="1"/>
    <col min="5898" max="5898" width="38.7109375" style="1" customWidth="1"/>
    <col min="5899" max="5899" width="1.85546875" style="1" customWidth="1"/>
    <col min="5900" max="5900" width="11.42578125" style="1"/>
    <col min="5901" max="5901" width="18.42578125" style="1" customWidth="1"/>
    <col min="5902" max="5902" width="2.140625" style="1" customWidth="1"/>
    <col min="5903" max="5903" width="11.42578125" style="1"/>
    <col min="5904" max="5904" width="14.7109375" style="1" customWidth="1"/>
    <col min="5905" max="5905" width="15.7109375" style="1" customWidth="1"/>
    <col min="5906" max="5906" width="14.28515625" style="1" customWidth="1"/>
    <col min="5907" max="6144" width="11.42578125" style="1"/>
    <col min="6145" max="6145" width="5.28515625" style="1" customWidth="1"/>
    <col min="6146" max="6146" width="6.28515625" style="1" customWidth="1"/>
    <col min="6147" max="6147" width="24.28515625" style="1" customWidth="1"/>
    <col min="6148" max="6148" width="4.140625" style="1" customWidth="1"/>
    <col min="6149" max="6149" width="17.5703125" style="1" customWidth="1"/>
    <col min="6150" max="6150" width="14.5703125" style="1" customWidth="1"/>
    <col min="6151" max="6151" width="11.42578125" style="1"/>
    <col min="6152" max="6152" width="2" style="1" customWidth="1"/>
    <col min="6153" max="6153" width="11.42578125" style="1"/>
    <col min="6154" max="6154" width="38.7109375" style="1" customWidth="1"/>
    <col min="6155" max="6155" width="1.85546875" style="1" customWidth="1"/>
    <col min="6156" max="6156" width="11.42578125" style="1"/>
    <col min="6157" max="6157" width="18.42578125" style="1" customWidth="1"/>
    <col min="6158" max="6158" width="2.140625" style="1" customWidth="1"/>
    <col min="6159" max="6159" width="11.42578125" style="1"/>
    <col min="6160" max="6160" width="14.7109375" style="1" customWidth="1"/>
    <col min="6161" max="6161" width="15.7109375" style="1" customWidth="1"/>
    <col min="6162" max="6162" width="14.28515625" style="1" customWidth="1"/>
    <col min="6163" max="6400" width="11.42578125" style="1"/>
    <col min="6401" max="6401" width="5.28515625" style="1" customWidth="1"/>
    <col min="6402" max="6402" width="6.28515625" style="1" customWidth="1"/>
    <col min="6403" max="6403" width="24.28515625" style="1" customWidth="1"/>
    <col min="6404" max="6404" width="4.140625" style="1" customWidth="1"/>
    <col min="6405" max="6405" width="17.5703125" style="1" customWidth="1"/>
    <col min="6406" max="6406" width="14.5703125" style="1" customWidth="1"/>
    <col min="6407" max="6407" width="11.42578125" style="1"/>
    <col min="6408" max="6408" width="2" style="1" customWidth="1"/>
    <col min="6409" max="6409" width="11.42578125" style="1"/>
    <col min="6410" max="6410" width="38.7109375" style="1" customWidth="1"/>
    <col min="6411" max="6411" width="1.85546875" style="1" customWidth="1"/>
    <col min="6412" max="6412" width="11.42578125" style="1"/>
    <col min="6413" max="6413" width="18.42578125" style="1" customWidth="1"/>
    <col min="6414" max="6414" width="2.140625" style="1" customWidth="1"/>
    <col min="6415" max="6415" width="11.42578125" style="1"/>
    <col min="6416" max="6416" width="14.7109375" style="1" customWidth="1"/>
    <col min="6417" max="6417" width="15.7109375" style="1" customWidth="1"/>
    <col min="6418" max="6418" width="14.28515625" style="1" customWidth="1"/>
    <col min="6419" max="6656" width="11.42578125" style="1"/>
    <col min="6657" max="6657" width="5.28515625" style="1" customWidth="1"/>
    <col min="6658" max="6658" width="6.28515625" style="1" customWidth="1"/>
    <col min="6659" max="6659" width="24.28515625" style="1" customWidth="1"/>
    <col min="6660" max="6660" width="4.140625" style="1" customWidth="1"/>
    <col min="6661" max="6661" width="17.5703125" style="1" customWidth="1"/>
    <col min="6662" max="6662" width="14.5703125" style="1" customWidth="1"/>
    <col min="6663" max="6663" width="11.42578125" style="1"/>
    <col min="6664" max="6664" width="2" style="1" customWidth="1"/>
    <col min="6665" max="6665" width="11.42578125" style="1"/>
    <col min="6666" max="6666" width="38.7109375" style="1" customWidth="1"/>
    <col min="6667" max="6667" width="1.85546875" style="1" customWidth="1"/>
    <col min="6668" max="6668" width="11.42578125" style="1"/>
    <col min="6669" max="6669" width="18.42578125" style="1" customWidth="1"/>
    <col min="6670" max="6670" width="2.140625" style="1" customWidth="1"/>
    <col min="6671" max="6671" width="11.42578125" style="1"/>
    <col min="6672" max="6672" width="14.7109375" style="1" customWidth="1"/>
    <col min="6673" max="6673" width="15.7109375" style="1" customWidth="1"/>
    <col min="6674" max="6674" width="14.28515625" style="1" customWidth="1"/>
    <col min="6675" max="6912" width="11.42578125" style="1"/>
    <col min="6913" max="6913" width="5.28515625" style="1" customWidth="1"/>
    <col min="6914" max="6914" width="6.28515625" style="1" customWidth="1"/>
    <col min="6915" max="6915" width="24.28515625" style="1" customWidth="1"/>
    <col min="6916" max="6916" width="4.140625" style="1" customWidth="1"/>
    <col min="6917" max="6917" width="17.5703125" style="1" customWidth="1"/>
    <col min="6918" max="6918" width="14.5703125" style="1" customWidth="1"/>
    <col min="6919" max="6919" width="11.42578125" style="1"/>
    <col min="6920" max="6920" width="2" style="1" customWidth="1"/>
    <col min="6921" max="6921" width="11.42578125" style="1"/>
    <col min="6922" max="6922" width="38.7109375" style="1" customWidth="1"/>
    <col min="6923" max="6923" width="1.85546875" style="1" customWidth="1"/>
    <col min="6924" max="6924" width="11.42578125" style="1"/>
    <col min="6925" max="6925" width="18.42578125" style="1" customWidth="1"/>
    <col min="6926" max="6926" width="2.140625" style="1" customWidth="1"/>
    <col min="6927" max="6927" width="11.42578125" style="1"/>
    <col min="6928" max="6928" width="14.7109375" style="1" customWidth="1"/>
    <col min="6929" max="6929" width="15.7109375" style="1" customWidth="1"/>
    <col min="6930" max="6930" width="14.28515625" style="1" customWidth="1"/>
    <col min="6931" max="7168" width="11.42578125" style="1"/>
    <col min="7169" max="7169" width="5.28515625" style="1" customWidth="1"/>
    <col min="7170" max="7170" width="6.28515625" style="1" customWidth="1"/>
    <col min="7171" max="7171" width="24.28515625" style="1" customWidth="1"/>
    <col min="7172" max="7172" width="4.140625" style="1" customWidth="1"/>
    <col min="7173" max="7173" width="17.5703125" style="1" customWidth="1"/>
    <col min="7174" max="7174" width="14.5703125" style="1" customWidth="1"/>
    <col min="7175" max="7175" width="11.42578125" style="1"/>
    <col min="7176" max="7176" width="2" style="1" customWidth="1"/>
    <col min="7177" max="7177" width="11.42578125" style="1"/>
    <col min="7178" max="7178" width="38.7109375" style="1" customWidth="1"/>
    <col min="7179" max="7179" width="1.85546875" style="1" customWidth="1"/>
    <col min="7180" max="7180" width="11.42578125" style="1"/>
    <col min="7181" max="7181" width="18.42578125" style="1" customWidth="1"/>
    <col min="7182" max="7182" width="2.140625" style="1" customWidth="1"/>
    <col min="7183" max="7183" width="11.42578125" style="1"/>
    <col min="7184" max="7184" width="14.7109375" style="1" customWidth="1"/>
    <col min="7185" max="7185" width="15.7109375" style="1" customWidth="1"/>
    <col min="7186" max="7186" width="14.28515625" style="1" customWidth="1"/>
    <col min="7187" max="7424" width="11.42578125" style="1"/>
    <col min="7425" max="7425" width="5.28515625" style="1" customWidth="1"/>
    <col min="7426" max="7426" width="6.28515625" style="1" customWidth="1"/>
    <col min="7427" max="7427" width="24.28515625" style="1" customWidth="1"/>
    <col min="7428" max="7428" width="4.140625" style="1" customWidth="1"/>
    <col min="7429" max="7429" width="17.5703125" style="1" customWidth="1"/>
    <col min="7430" max="7430" width="14.5703125" style="1" customWidth="1"/>
    <col min="7431" max="7431" width="11.42578125" style="1"/>
    <col min="7432" max="7432" width="2" style="1" customWidth="1"/>
    <col min="7433" max="7433" width="11.42578125" style="1"/>
    <col min="7434" max="7434" width="38.7109375" style="1" customWidth="1"/>
    <col min="7435" max="7435" width="1.85546875" style="1" customWidth="1"/>
    <col min="7436" max="7436" width="11.42578125" style="1"/>
    <col min="7437" max="7437" width="18.42578125" style="1" customWidth="1"/>
    <col min="7438" max="7438" width="2.140625" style="1" customWidth="1"/>
    <col min="7439" max="7439" width="11.42578125" style="1"/>
    <col min="7440" max="7440" width="14.7109375" style="1" customWidth="1"/>
    <col min="7441" max="7441" width="15.7109375" style="1" customWidth="1"/>
    <col min="7442" max="7442" width="14.28515625" style="1" customWidth="1"/>
    <col min="7443" max="7680" width="11.42578125" style="1"/>
    <col min="7681" max="7681" width="5.28515625" style="1" customWidth="1"/>
    <col min="7682" max="7682" width="6.28515625" style="1" customWidth="1"/>
    <col min="7683" max="7683" width="24.28515625" style="1" customWidth="1"/>
    <col min="7684" max="7684" width="4.140625" style="1" customWidth="1"/>
    <col min="7685" max="7685" width="17.5703125" style="1" customWidth="1"/>
    <col min="7686" max="7686" width="14.5703125" style="1" customWidth="1"/>
    <col min="7687" max="7687" width="11.42578125" style="1"/>
    <col min="7688" max="7688" width="2" style="1" customWidth="1"/>
    <col min="7689" max="7689" width="11.42578125" style="1"/>
    <col min="7690" max="7690" width="38.7109375" style="1" customWidth="1"/>
    <col min="7691" max="7691" width="1.85546875" style="1" customWidth="1"/>
    <col min="7692" max="7692" width="11.42578125" style="1"/>
    <col min="7693" max="7693" width="18.42578125" style="1" customWidth="1"/>
    <col min="7694" max="7694" width="2.140625" style="1" customWidth="1"/>
    <col min="7695" max="7695" width="11.42578125" style="1"/>
    <col min="7696" max="7696" width="14.7109375" style="1" customWidth="1"/>
    <col min="7697" max="7697" width="15.7109375" style="1" customWidth="1"/>
    <col min="7698" max="7698" width="14.28515625" style="1" customWidth="1"/>
    <col min="7699" max="7936" width="11.42578125" style="1"/>
    <col min="7937" max="7937" width="5.28515625" style="1" customWidth="1"/>
    <col min="7938" max="7938" width="6.28515625" style="1" customWidth="1"/>
    <col min="7939" max="7939" width="24.28515625" style="1" customWidth="1"/>
    <col min="7940" max="7940" width="4.140625" style="1" customWidth="1"/>
    <col min="7941" max="7941" width="17.5703125" style="1" customWidth="1"/>
    <col min="7942" max="7942" width="14.5703125" style="1" customWidth="1"/>
    <col min="7943" max="7943" width="11.42578125" style="1"/>
    <col min="7944" max="7944" width="2" style="1" customWidth="1"/>
    <col min="7945" max="7945" width="11.42578125" style="1"/>
    <col min="7946" max="7946" width="38.7109375" style="1" customWidth="1"/>
    <col min="7947" max="7947" width="1.85546875" style="1" customWidth="1"/>
    <col min="7948" max="7948" width="11.42578125" style="1"/>
    <col min="7949" max="7949" width="18.42578125" style="1" customWidth="1"/>
    <col min="7950" max="7950" width="2.140625" style="1" customWidth="1"/>
    <col min="7951" max="7951" width="11.42578125" style="1"/>
    <col min="7952" max="7952" width="14.7109375" style="1" customWidth="1"/>
    <col min="7953" max="7953" width="15.7109375" style="1" customWidth="1"/>
    <col min="7954" max="7954" width="14.28515625" style="1" customWidth="1"/>
    <col min="7955" max="8192" width="11.42578125" style="1"/>
    <col min="8193" max="8193" width="5.28515625" style="1" customWidth="1"/>
    <col min="8194" max="8194" width="6.28515625" style="1" customWidth="1"/>
    <col min="8195" max="8195" width="24.28515625" style="1" customWidth="1"/>
    <col min="8196" max="8196" width="4.140625" style="1" customWidth="1"/>
    <col min="8197" max="8197" width="17.5703125" style="1" customWidth="1"/>
    <col min="8198" max="8198" width="14.5703125" style="1" customWidth="1"/>
    <col min="8199" max="8199" width="11.42578125" style="1"/>
    <col min="8200" max="8200" width="2" style="1" customWidth="1"/>
    <col min="8201" max="8201" width="11.42578125" style="1"/>
    <col min="8202" max="8202" width="38.7109375" style="1" customWidth="1"/>
    <col min="8203" max="8203" width="1.85546875" style="1" customWidth="1"/>
    <col min="8204" max="8204" width="11.42578125" style="1"/>
    <col min="8205" max="8205" width="18.42578125" style="1" customWidth="1"/>
    <col min="8206" max="8206" width="2.140625" style="1" customWidth="1"/>
    <col min="8207" max="8207" width="11.42578125" style="1"/>
    <col min="8208" max="8208" width="14.7109375" style="1" customWidth="1"/>
    <col min="8209" max="8209" width="15.7109375" style="1" customWidth="1"/>
    <col min="8210" max="8210" width="14.28515625" style="1" customWidth="1"/>
    <col min="8211" max="8448" width="11.42578125" style="1"/>
    <col min="8449" max="8449" width="5.28515625" style="1" customWidth="1"/>
    <col min="8450" max="8450" width="6.28515625" style="1" customWidth="1"/>
    <col min="8451" max="8451" width="24.28515625" style="1" customWidth="1"/>
    <col min="8452" max="8452" width="4.140625" style="1" customWidth="1"/>
    <col min="8453" max="8453" width="17.5703125" style="1" customWidth="1"/>
    <col min="8454" max="8454" width="14.5703125" style="1" customWidth="1"/>
    <col min="8455" max="8455" width="11.42578125" style="1"/>
    <col min="8456" max="8456" width="2" style="1" customWidth="1"/>
    <col min="8457" max="8457" width="11.42578125" style="1"/>
    <col min="8458" max="8458" width="38.7109375" style="1" customWidth="1"/>
    <col min="8459" max="8459" width="1.85546875" style="1" customWidth="1"/>
    <col min="8460" max="8460" width="11.42578125" style="1"/>
    <col min="8461" max="8461" width="18.42578125" style="1" customWidth="1"/>
    <col min="8462" max="8462" width="2.140625" style="1" customWidth="1"/>
    <col min="8463" max="8463" width="11.42578125" style="1"/>
    <col min="8464" max="8464" width="14.7109375" style="1" customWidth="1"/>
    <col min="8465" max="8465" width="15.7109375" style="1" customWidth="1"/>
    <col min="8466" max="8466" width="14.28515625" style="1" customWidth="1"/>
    <col min="8467" max="8704" width="11.42578125" style="1"/>
    <col min="8705" max="8705" width="5.28515625" style="1" customWidth="1"/>
    <col min="8706" max="8706" width="6.28515625" style="1" customWidth="1"/>
    <col min="8707" max="8707" width="24.28515625" style="1" customWidth="1"/>
    <col min="8708" max="8708" width="4.140625" style="1" customWidth="1"/>
    <col min="8709" max="8709" width="17.5703125" style="1" customWidth="1"/>
    <col min="8710" max="8710" width="14.5703125" style="1" customWidth="1"/>
    <col min="8711" max="8711" width="11.42578125" style="1"/>
    <col min="8712" max="8712" width="2" style="1" customWidth="1"/>
    <col min="8713" max="8713" width="11.42578125" style="1"/>
    <col min="8714" max="8714" width="38.7109375" style="1" customWidth="1"/>
    <col min="8715" max="8715" width="1.85546875" style="1" customWidth="1"/>
    <col min="8716" max="8716" width="11.42578125" style="1"/>
    <col min="8717" max="8717" width="18.42578125" style="1" customWidth="1"/>
    <col min="8718" max="8718" width="2.140625" style="1" customWidth="1"/>
    <col min="8719" max="8719" width="11.42578125" style="1"/>
    <col min="8720" max="8720" width="14.7109375" style="1" customWidth="1"/>
    <col min="8721" max="8721" width="15.7109375" style="1" customWidth="1"/>
    <col min="8722" max="8722" width="14.28515625" style="1" customWidth="1"/>
    <col min="8723" max="8960" width="11.42578125" style="1"/>
    <col min="8961" max="8961" width="5.28515625" style="1" customWidth="1"/>
    <col min="8962" max="8962" width="6.28515625" style="1" customWidth="1"/>
    <col min="8963" max="8963" width="24.28515625" style="1" customWidth="1"/>
    <col min="8964" max="8964" width="4.140625" style="1" customWidth="1"/>
    <col min="8965" max="8965" width="17.5703125" style="1" customWidth="1"/>
    <col min="8966" max="8966" width="14.5703125" style="1" customWidth="1"/>
    <col min="8967" max="8967" width="11.42578125" style="1"/>
    <col min="8968" max="8968" width="2" style="1" customWidth="1"/>
    <col min="8969" max="8969" width="11.42578125" style="1"/>
    <col min="8970" max="8970" width="38.7109375" style="1" customWidth="1"/>
    <col min="8971" max="8971" width="1.85546875" style="1" customWidth="1"/>
    <col min="8972" max="8972" width="11.42578125" style="1"/>
    <col min="8973" max="8973" width="18.42578125" style="1" customWidth="1"/>
    <col min="8974" max="8974" width="2.140625" style="1" customWidth="1"/>
    <col min="8975" max="8975" width="11.42578125" style="1"/>
    <col min="8976" max="8976" width="14.7109375" style="1" customWidth="1"/>
    <col min="8977" max="8977" width="15.7109375" style="1" customWidth="1"/>
    <col min="8978" max="8978" width="14.28515625" style="1" customWidth="1"/>
    <col min="8979" max="9216" width="11.42578125" style="1"/>
    <col min="9217" max="9217" width="5.28515625" style="1" customWidth="1"/>
    <col min="9218" max="9218" width="6.28515625" style="1" customWidth="1"/>
    <col min="9219" max="9219" width="24.28515625" style="1" customWidth="1"/>
    <col min="9220" max="9220" width="4.140625" style="1" customWidth="1"/>
    <col min="9221" max="9221" width="17.5703125" style="1" customWidth="1"/>
    <col min="9222" max="9222" width="14.5703125" style="1" customWidth="1"/>
    <col min="9223" max="9223" width="11.42578125" style="1"/>
    <col min="9224" max="9224" width="2" style="1" customWidth="1"/>
    <col min="9225" max="9225" width="11.42578125" style="1"/>
    <col min="9226" max="9226" width="38.7109375" style="1" customWidth="1"/>
    <col min="9227" max="9227" width="1.85546875" style="1" customWidth="1"/>
    <col min="9228" max="9228" width="11.42578125" style="1"/>
    <col min="9229" max="9229" width="18.42578125" style="1" customWidth="1"/>
    <col min="9230" max="9230" width="2.140625" style="1" customWidth="1"/>
    <col min="9231" max="9231" width="11.42578125" style="1"/>
    <col min="9232" max="9232" width="14.7109375" style="1" customWidth="1"/>
    <col min="9233" max="9233" width="15.7109375" style="1" customWidth="1"/>
    <col min="9234" max="9234" width="14.28515625" style="1" customWidth="1"/>
    <col min="9235" max="9472" width="11.42578125" style="1"/>
    <col min="9473" max="9473" width="5.28515625" style="1" customWidth="1"/>
    <col min="9474" max="9474" width="6.28515625" style="1" customWidth="1"/>
    <col min="9475" max="9475" width="24.28515625" style="1" customWidth="1"/>
    <col min="9476" max="9476" width="4.140625" style="1" customWidth="1"/>
    <col min="9477" max="9477" width="17.5703125" style="1" customWidth="1"/>
    <col min="9478" max="9478" width="14.5703125" style="1" customWidth="1"/>
    <col min="9479" max="9479" width="11.42578125" style="1"/>
    <col min="9480" max="9480" width="2" style="1" customWidth="1"/>
    <col min="9481" max="9481" width="11.42578125" style="1"/>
    <col min="9482" max="9482" width="38.7109375" style="1" customWidth="1"/>
    <col min="9483" max="9483" width="1.85546875" style="1" customWidth="1"/>
    <col min="9484" max="9484" width="11.42578125" style="1"/>
    <col min="9485" max="9485" width="18.42578125" style="1" customWidth="1"/>
    <col min="9486" max="9486" width="2.140625" style="1" customWidth="1"/>
    <col min="9487" max="9487" width="11.42578125" style="1"/>
    <col min="9488" max="9488" width="14.7109375" style="1" customWidth="1"/>
    <col min="9489" max="9489" width="15.7109375" style="1" customWidth="1"/>
    <col min="9490" max="9490" width="14.28515625" style="1" customWidth="1"/>
    <col min="9491" max="9728" width="11.42578125" style="1"/>
    <col min="9729" max="9729" width="5.28515625" style="1" customWidth="1"/>
    <col min="9730" max="9730" width="6.28515625" style="1" customWidth="1"/>
    <col min="9731" max="9731" width="24.28515625" style="1" customWidth="1"/>
    <col min="9732" max="9732" width="4.140625" style="1" customWidth="1"/>
    <col min="9733" max="9733" width="17.5703125" style="1" customWidth="1"/>
    <col min="9734" max="9734" width="14.5703125" style="1" customWidth="1"/>
    <col min="9735" max="9735" width="11.42578125" style="1"/>
    <col min="9736" max="9736" width="2" style="1" customWidth="1"/>
    <col min="9737" max="9737" width="11.42578125" style="1"/>
    <col min="9738" max="9738" width="38.7109375" style="1" customWidth="1"/>
    <col min="9739" max="9739" width="1.85546875" style="1" customWidth="1"/>
    <col min="9740" max="9740" width="11.42578125" style="1"/>
    <col min="9741" max="9741" width="18.42578125" style="1" customWidth="1"/>
    <col min="9742" max="9742" width="2.140625" style="1" customWidth="1"/>
    <col min="9743" max="9743" width="11.42578125" style="1"/>
    <col min="9744" max="9744" width="14.7109375" style="1" customWidth="1"/>
    <col min="9745" max="9745" width="15.7109375" style="1" customWidth="1"/>
    <col min="9746" max="9746" width="14.28515625" style="1" customWidth="1"/>
    <col min="9747" max="9984" width="11.42578125" style="1"/>
    <col min="9985" max="9985" width="5.28515625" style="1" customWidth="1"/>
    <col min="9986" max="9986" width="6.28515625" style="1" customWidth="1"/>
    <col min="9987" max="9987" width="24.28515625" style="1" customWidth="1"/>
    <col min="9988" max="9988" width="4.140625" style="1" customWidth="1"/>
    <col min="9989" max="9989" width="17.5703125" style="1" customWidth="1"/>
    <col min="9990" max="9990" width="14.5703125" style="1" customWidth="1"/>
    <col min="9991" max="9991" width="11.42578125" style="1"/>
    <col min="9992" max="9992" width="2" style="1" customWidth="1"/>
    <col min="9993" max="9993" width="11.42578125" style="1"/>
    <col min="9994" max="9994" width="38.7109375" style="1" customWidth="1"/>
    <col min="9995" max="9995" width="1.85546875" style="1" customWidth="1"/>
    <col min="9996" max="9996" width="11.42578125" style="1"/>
    <col min="9997" max="9997" width="18.42578125" style="1" customWidth="1"/>
    <col min="9998" max="9998" width="2.140625" style="1" customWidth="1"/>
    <col min="9999" max="9999" width="11.42578125" style="1"/>
    <col min="10000" max="10000" width="14.7109375" style="1" customWidth="1"/>
    <col min="10001" max="10001" width="15.7109375" style="1" customWidth="1"/>
    <col min="10002" max="10002" width="14.28515625" style="1" customWidth="1"/>
    <col min="10003" max="10240" width="11.42578125" style="1"/>
    <col min="10241" max="10241" width="5.28515625" style="1" customWidth="1"/>
    <col min="10242" max="10242" width="6.28515625" style="1" customWidth="1"/>
    <col min="10243" max="10243" width="24.28515625" style="1" customWidth="1"/>
    <col min="10244" max="10244" width="4.140625" style="1" customWidth="1"/>
    <col min="10245" max="10245" width="17.5703125" style="1" customWidth="1"/>
    <col min="10246" max="10246" width="14.5703125" style="1" customWidth="1"/>
    <col min="10247" max="10247" width="11.42578125" style="1"/>
    <col min="10248" max="10248" width="2" style="1" customWidth="1"/>
    <col min="10249" max="10249" width="11.42578125" style="1"/>
    <col min="10250" max="10250" width="38.7109375" style="1" customWidth="1"/>
    <col min="10251" max="10251" width="1.85546875" style="1" customWidth="1"/>
    <col min="10252" max="10252" width="11.42578125" style="1"/>
    <col min="10253" max="10253" width="18.42578125" style="1" customWidth="1"/>
    <col min="10254" max="10254" width="2.140625" style="1" customWidth="1"/>
    <col min="10255" max="10255" width="11.42578125" style="1"/>
    <col min="10256" max="10256" width="14.7109375" style="1" customWidth="1"/>
    <col min="10257" max="10257" width="15.7109375" style="1" customWidth="1"/>
    <col min="10258" max="10258" width="14.28515625" style="1" customWidth="1"/>
    <col min="10259" max="10496" width="11.42578125" style="1"/>
    <col min="10497" max="10497" width="5.28515625" style="1" customWidth="1"/>
    <col min="10498" max="10498" width="6.28515625" style="1" customWidth="1"/>
    <col min="10499" max="10499" width="24.28515625" style="1" customWidth="1"/>
    <col min="10500" max="10500" width="4.140625" style="1" customWidth="1"/>
    <col min="10501" max="10501" width="17.5703125" style="1" customWidth="1"/>
    <col min="10502" max="10502" width="14.5703125" style="1" customWidth="1"/>
    <col min="10503" max="10503" width="11.42578125" style="1"/>
    <col min="10504" max="10504" width="2" style="1" customWidth="1"/>
    <col min="10505" max="10505" width="11.42578125" style="1"/>
    <col min="10506" max="10506" width="38.7109375" style="1" customWidth="1"/>
    <col min="10507" max="10507" width="1.85546875" style="1" customWidth="1"/>
    <col min="10508" max="10508" width="11.42578125" style="1"/>
    <col min="10509" max="10509" width="18.42578125" style="1" customWidth="1"/>
    <col min="10510" max="10510" width="2.140625" style="1" customWidth="1"/>
    <col min="10511" max="10511" width="11.42578125" style="1"/>
    <col min="10512" max="10512" width="14.7109375" style="1" customWidth="1"/>
    <col min="10513" max="10513" width="15.7109375" style="1" customWidth="1"/>
    <col min="10514" max="10514" width="14.28515625" style="1" customWidth="1"/>
    <col min="10515" max="10752" width="11.42578125" style="1"/>
    <col min="10753" max="10753" width="5.28515625" style="1" customWidth="1"/>
    <col min="10754" max="10754" width="6.28515625" style="1" customWidth="1"/>
    <col min="10755" max="10755" width="24.28515625" style="1" customWidth="1"/>
    <col min="10756" max="10756" width="4.140625" style="1" customWidth="1"/>
    <col min="10757" max="10757" width="17.5703125" style="1" customWidth="1"/>
    <col min="10758" max="10758" width="14.5703125" style="1" customWidth="1"/>
    <col min="10759" max="10759" width="11.42578125" style="1"/>
    <col min="10760" max="10760" width="2" style="1" customWidth="1"/>
    <col min="10761" max="10761" width="11.42578125" style="1"/>
    <col min="10762" max="10762" width="38.7109375" style="1" customWidth="1"/>
    <col min="10763" max="10763" width="1.85546875" style="1" customWidth="1"/>
    <col min="10764" max="10764" width="11.42578125" style="1"/>
    <col min="10765" max="10765" width="18.42578125" style="1" customWidth="1"/>
    <col min="10766" max="10766" width="2.140625" style="1" customWidth="1"/>
    <col min="10767" max="10767" width="11.42578125" style="1"/>
    <col min="10768" max="10768" width="14.7109375" style="1" customWidth="1"/>
    <col min="10769" max="10769" width="15.7109375" style="1" customWidth="1"/>
    <col min="10770" max="10770" width="14.28515625" style="1" customWidth="1"/>
    <col min="10771" max="11008" width="11.42578125" style="1"/>
    <col min="11009" max="11009" width="5.28515625" style="1" customWidth="1"/>
    <col min="11010" max="11010" width="6.28515625" style="1" customWidth="1"/>
    <col min="11011" max="11011" width="24.28515625" style="1" customWidth="1"/>
    <col min="11012" max="11012" width="4.140625" style="1" customWidth="1"/>
    <col min="11013" max="11013" width="17.5703125" style="1" customWidth="1"/>
    <col min="11014" max="11014" width="14.5703125" style="1" customWidth="1"/>
    <col min="11015" max="11015" width="11.42578125" style="1"/>
    <col min="11016" max="11016" width="2" style="1" customWidth="1"/>
    <col min="11017" max="11017" width="11.42578125" style="1"/>
    <col min="11018" max="11018" width="38.7109375" style="1" customWidth="1"/>
    <col min="11019" max="11019" width="1.85546875" style="1" customWidth="1"/>
    <col min="11020" max="11020" width="11.42578125" style="1"/>
    <col min="11021" max="11021" width="18.42578125" style="1" customWidth="1"/>
    <col min="11022" max="11022" width="2.140625" style="1" customWidth="1"/>
    <col min="11023" max="11023" width="11.42578125" style="1"/>
    <col min="11024" max="11024" width="14.7109375" style="1" customWidth="1"/>
    <col min="11025" max="11025" width="15.7109375" style="1" customWidth="1"/>
    <col min="11026" max="11026" width="14.28515625" style="1" customWidth="1"/>
    <col min="11027" max="11264" width="11.42578125" style="1"/>
    <col min="11265" max="11265" width="5.28515625" style="1" customWidth="1"/>
    <col min="11266" max="11266" width="6.28515625" style="1" customWidth="1"/>
    <col min="11267" max="11267" width="24.28515625" style="1" customWidth="1"/>
    <col min="11268" max="11268" width="4.140625" style="1" customWidth="1"/>
    <col min="11269" max="11269" width="17.5703125" style="1" customWidth="1"/>
    <col min="11270" max="11270" width="14.5703125" style="1" customWidth="1"/>
    <col min="11271" max="11271" width="11.42578125" style="1"/>
    <col min="11272" max="11272" width="2" style="1" customWidth="1"/>
    <col min="11273" max="11273" width="11.42578125" style="1"/>
    <col min="11274" max="11274" width="38.7109375" style="1" customWidth="1"/>
    <col min="11275" max="11275" width="1.85546875" style="1" customWidth="1"/>
    <col min="11276" max="11276" width="11.42578125" style="1"/>
    <col min="11277" max="11277" width="18.42578125" style="1" customWidth="1"/>
    <col min="11278" max="11278" width="2.140625" style="1" customWidth="1"/>
    <col min="11279" max="11279" width="11.42578125" style="1"/>
    <col min="11280" max="11280" width="14.7109375" style="1" customWidth="1"/>
    <col min="11281" max="11281" width="15.7109375" style="1" customWidth="1"/>
    <col min="11282" max="11282" width="14.28515625" style="1" customWidth="1"/>
    <col min="11283" max="11520" width="11.42578125" style="1"/>
    <col min="11521" max="11521" width="5.28515625" style="1" customWidth="1"/>
    <col min="11522" max="11522" width="6.28515625" style="1" customWidth="1"/>
    <col min="11523" max="11523" width="24.28515625" style="1" customWidth="1"/>
    <col min="11524" max="11524" width="4.140625" style="1" customWidth="1"/>
    <col min="11525" max="11525" width="17.5703125" style="1" customWidth="1"/>
    <col min="11526" max="11526" width="14.5703125" style="1" customWidth="1"/>
    <col min="11527" max="11527" width="11.42578125" style="1"/>
    <col min="11528" max="11528" width="2" style="1" customWidth="1"/>
    <col min="11529" max="11529" width="11.42578125" style="1"/>
    <col min="11530" max="11530" width="38.7109375" style="1" customWidth="1"/>
    <col min="11531" max="11531" width="1.85546875" style="1" customWidth="1"/>
    <col min="11532" max="11532" width="11.42578125" style="1"/>
    <col min="11533" max="11533" width="18.42578125" style="1" customWidth="1"/>
    <col min="11534" max="11534" width="2.140625" style="1" customWidth="1"/>
    <col min="11535" max="11535" width="11.42578125" style="1"/>
    <col min="11536" max="11536" width="14.7109375" style="1" customWidth="1"/>
    <col min="11537" max="11537" width="15.7109375" style="1" customWidth="1"/>
    <col min="11538" max="11538" width="14.28515625" style="1" customWidth="1"/>
    <col min="11539" max="11776" width="11.42578125" style="1"/>
    <col min="11777" max="11777" width="5.28515625" style="1" customWidth="1"/>
    <col min="11778" max="11778" width="6.28515625" style="1" customWidth="1"/>
    <col min="11779" max="11779" width="24.28515625" style="1" customWidth="1"/>
    <col min="11780" max="11780" width="4.140625" style="1" customWidth="1"/>
    <col min="11781" max="11781" width="17.5703125" style="1" customWidth="1"/>
    <col min="11782" max="11782" width="14.5703125" style="1" customWidth="1"/>
    <col min="11783" max="11783" width="11.42578125" style="1"/>
    <col min="11784" max="11784" width="2" style="1" customWidth="1"/>
    <col min="11785" max="11785" width="11.42578125" style="1"/>
    <col min="11786" max="11786" width="38.7109375" style="1" customWidth="1"/>
    <col min="11787" max="11787" width="1.85546875" style="1" customWidth="1"/>
    <col min="11788" max="11788" width="11.42578125" style="1"/>
    <col min="11789" max="11789" width="18.42578125" style="1" customWidth="1"/>
    <col min="11790" max="11790" width="2.140625" style="1" customWidth="1"/>
    <col min="11791" max="11791" width="11.42578125" style="1"/>
    <col min="11792" max="11792" width="14.7109375" style="1" customWidth="1"/>
    <col min="11793" max="11793" width="15.7109375" style="1" customWidth="1"/>
    <col min="11794" max="11794" width="14.28515625" style="1" customWidth="1"/>
    <col min="11795" max="12032" width="11.42578125" style="1"/>
    <col min="12033" max="12033" width="5.28515625" style="1" customWidth="1"/>
    <col min="12034" max="12034" width="6.28515625" style="1" customWidth="1"/>
    <col min="12035" max="12035" width="24.28515625" style="1" customWidth="1"/>
    <col min="12036" max="12036" width="4.140625" style="1" customWidth="1"/>
    <col min="12037" max="12037" width="17.5703125" style="1" customWidth="1"/>
    <col min="12038" max="12038" width="14.5703125" style="1" customWidth="1"/>
    <col min="12039" max="12039" width="11.42578125" style="1"/>
    <col min="12040" max="12040" width="2" style="1" customWidth="1"/>
    <col min="12041" max="12041" width="11.42578125" style="1"/>
    <col min="12042" max="12042" width="38.7109375" style="1" customWidth="1"/>
    <col min="12043" max="12043" width="1.85546875" style="1" customWidth="1"/>
    <col min="12044" max="12044" width="11.42578125" style="1"/>
    <col min="12045" max="12045" width="18.42578125" style="1" customWidth="1"/>
    <col min="12046" max="12046" width="2.140625" style="1" customWidth="1"/>
    <col min="12047" max="12047" width="11.42578125" style="1"/>
    <col min="12048" max="12048" width="14.7109375" style="1" customWidth="1"/>
    <col min="12049" max="12049" width="15.7109375" style="1" customWidth="1"/>
    <col min="12050" max="12050" width="14.28515625" style="1" customWidth="1"/>
    <col min="12051" max="12288" width="11.42578125" style="1"/>
    <col min="12289" max="12289" width="5.28515625" style="1" customWidth="1"/>
    <col min="12290" max="12290" width="6.28515625" style="1" customWidth="1"/>
    <col min="12291" max="12291" width="24.28515625" style="1" customWidth="1"/>
    <col min="12292" max="12292" width="4.140625" style="1" customWidth="1"/>
    <col min="12293" max="12293" width="17.5703125" style="1" customWidth="1"/>
    <col min="12294" max="12294" width="14.5703125" style="1" customWidth="1"/>
    <col min="12295" max="12295" width="11.42578125" style="1"/>
    <col min="12296" max="12296" width="2" style="1" customWidth="1"/>
    <col min="12297" max="12297" width="11.42578125" style="1"/>
    <col min="12298" max="12298" width="38.7109375" style="1" customWidth="1"/>
    <col min="12299" max="12299" width="1.85546875" style="1" customWidth="1"/>
    <col min="12300" max="12300" width="11.42578125" style="1"/>
    <col min="12301" max="12301" width="18.42578125" style="1" customWidth="1"/>
    <col min="12302" max="12302" width="2.140625" style="1" customWidth="1"/>
    <col min="12303" max="12303" width="11.42578125" style="1"/>
    <col min="12304" max="12304" width="14.7109375" style="1" customWidth="1"/>
    <col min="12305" max="12305" width="15.7109375" style="1" customWidth="1"/>
    <col min="12306" max="12306" width="14.28515625" style="1" customWidth="1"/>
    <col min="12307" max="12544" width="11.42578125" style="1"/>
    <col min="12545" max="12545" width="5.28515625" style="1" customWidth="1"/>
    <col min="12546" max="12546" width="6.28515625" style="1" customWidth="1"/>
    <col min="12547" max="12547" width="24.28515625" style="1" customWidth="1"/>
    <col min="12548" max="12548" width="4.140625" style="1" customWidth="1"/>
    <col min="12549" max="12549" width="17.5703125" style="1" customWidth="1"/>
    <col min="12550" max="12550" width="14.5703125" style="1" customWidth="1"/>
    <col min="12551" max="12551" width="11.42578125" style="1"/>
    <col min="12552" max="12552" width="2" style="1" customWidth="1"/>
    <col min="12553" max="12553" width="11.42578125" style="1"/>
    <col min="12554" max="12554" width="38.7109375" style="1" customWidth="1"/>
    <col min="12555" max="12555" width="1.85546875" style="1" customWidth="1"/>
    <col min="12556" max="12556" width="11.42578125" style="1"/>
    <col min="12557" max="12557" width="18.42578125" style="1" customWidth="1"/>
    <col min="12558" max="12558" width="2.140625" style="1" customWidth="1"/>
    <col min="12559" max="12559" width="11.42578125" style="1"/>
    <col min="12560" max="12560" width="14.7109375" style="1" customWidth="1"/>
    <col min="12561" max="12561" width="15.7109375" style="1" customWidth="1"/>
    <col min="12562" max="12562" width="14.28515625" style="1" customWidth="1"/>
    <col min="12563" max="12800" width="11.42578125" style="1"/>
    <col min="12801" max="12801" width="5.28515625" style="1" customWidth="1"/>
    <col min="12802" max="12802" width="6.28515625" style="1" customWidth="1"/>
    <col min="12803" max="12803" width="24.28515625" style="1" customWidth="1"/>
    <col min="12804" max="12804" width="4.140625" style="1" customWidth="1"/>
    <col min="12805" max="12805" width="17.5703125" style="1" customWidth="1"/>
    <col min="12806" max="12806" width="14.5703125" style="1" customWidth="1"/>
    <col min="12807" max="12807" width="11.42578125" style="1"/>
    <col min="12808" max="12808" width="2" style="1" customWidth="1"/>
    <col min="12809" max="12809" width="11.42578125" style="1"/>
    <col min="12810" max="12810" width="38.7109375" style="1" customWidth="1"/>
    <col min="12811" max="12811" width="1.85546875" style="1" customWidth="1"/>
    <col min="12812" max="12812" width="11.42578125" style="1"/>
    <col min="12813" max="12813" width="18.42578125" style="1" customWidth="1"/>
    <col min="12814" max="12814" width="2.140625" style="1" customWidth="1"/>
    <col min="12815" max="12815" width="11.42578125" style="1"/>
    <col min="12816" max="12816" width="14.7109375" style="1" customWidth="1"/>
    <col min="12817" max="12817" width="15.7109375" style="1" customWidth="1"/>
    <col min="12818" max="12818" width="14.28515625" style="1" customWidth="1"/>
    <col min="12819" max="13056" width="11.42578125" style="1"/>
    <col min="13057" max="13057" width="5.28515625" style="1" customWidth="1"/>
    <col min="13058" max="13058" width="6.28515625" style="1" customWidth="1"/>
    <col min="13059" max="13059" width="24.28515625" style="1" customWidth="1"/>
    <col min="13060" max="13060" width="4.140625" style="1" customWidth="1"/>
    <col min="13061" max="13061" width="17.5703125" style="1" customWidth="1"/>
    <col min="13062" max="13062" width="14.5703125" style="1" customWidth="1"/>
    <col min="13063" max="13063" width="11.42578125" style="1"/>
    <col min="13064" max="13064" width="2" style="1" customWidth="1"/>
    <col min="13065" max="13065" width="11.42578125" style="1"/>
    <col min="13066" max="13066" width="38.7109375" style="1" customWidth="1"/>
    <col min="13067" max="13067" width="1.85546875" style="1" customWidth="1"/>
    <col min="13068" max="13068" width="11.42578125" style="1"/>
    <col min="13069" max="13069" width="18.42578125" style="1" customWidth="1"/>
    <col min="13070" max="13070" width="2.140625" style="1" customWidth="1"/>
    <col min="13071" max="13071" width="11.42578125" style="1"/>
    <col min="13072" max="13072" width="14.7109375" style="1" customWidth="1"/>
    <col min="13073" max="13073" width="15.7109375" style="1" customWidth="1"/>
    <col min="13074" max="13074" width="14.28515625" style="1" customWidth="1"/>
    <col min="13075" max="13312" width="11.42578125" style="1"/>
    <col min="13313" max="13313" width="5.28515625" style="1" customWidth="1"/>
    <col min="13314" max="13314" width="6.28515625" style="1" customWidth="1"/>
    <col min="13315" max="13315" width="24.28515625" style="1" customWidth="1"/>
    <col min="13316" max="13316" width="4.140625" style="1" customWidth="1"/>
    <col min="13317" max="13317" width="17.5703125" style="1" customWidth="1"/>
    <col min="13318" max="13318" width="14.5703125" style="1" customWidth="1"/>
    <col min="13319" max="13319" width="11.42578125" style="1"/>
    <col min="13320" max="13320" width="2" style="1" customWidth="1"/>
    <col min="13321" max="13321" width="11.42578125" style="1"/>
    <col min="13322" max="13322" width="38.7109375" style="1" customWidth="1"/>
    <col min="13323" max="13323" width="1.85546875" style="1" customWidth="1"/>
    <col min="13324" max="13324" width="11.42578125" style="1"/>
    <col min="13325" max="13325" width="18.42578125" style="1" customWidth="1"/>
    <col min="13326" max="13326" width="2.140625" style="1" customWidth="1"/>
    <col min="13327" max="13327" width="11.42578125" style="1"/>
    <col min="13328" max="13328" width="14.7109375" style="1" customWidth="1"/>
    <col min="13329" max="13329" width="15.7109375" style="1" customWidth="1"/>
    <col min="13330" max="13330" width="14.28515625" style="1" customWidth="1"/>
    <col min="13331" max="13568" width="11.42578125" style="1"/>
    <col min="13569" max="13569" width="5.28515625" style="1" customWidth="1"/>
    <col min="13570" max="13570" width="6.28515625" style="1" customWidth="1"/>
    <col min="13571" max="13571" width="24.28515625" style="1" customWidth="1"/>
    <col min="13572" max="13572" width="4.140625" style="1" customWidth="1"/>
    <col min="13573" max="13573" width="17.5703125" style="1" customWidth="1"/>
    <col min="13574" max="13574" width="14.5703125" style="1" customWidth="1"/>
    <col min="13575" max="13575" width="11.42578125" style="1"/>
    <col min="13576" max="13576" width="2" style="1" customWidth="1"/>
    <col min="13577" max="13577" width="11.42578125" style="1"/>
    <col min="13578" max="13578" width="38.7109375" style="1" customWidth="1"/>
    <col min="13579" max="13579" width="1.85546875" style="1" customWidth="1"/>
    <col min="13580" max="13580" width="11.42578125" style="1"/>
    <col min="13581" max="13581" width="18.42578125" style="1" customWidth="1"/>
    <col min="13582" max="13582" width="2.140625" style="1" customWidth="1"/>
    <col min="13583" max="13583" width="11.42578125" style="1"/>
    <col min="13584" max="13584" width="14.7109375" style="1" customWidth="1"/>
    <col min="13585" max="13585" width="15.7109375" style="1" customWidth="1"/>
    <col min="13586" max="13586" width="14.28515625" style="1" customWidth="1"/>
    <col min="13587" max="13824" width="11.42578125" style="1"/>
    <col min="13825" max="13825" width="5.28515625" style="1" customWidth="1"/>
    <col min="13826" max="13826" width="6.28515625" style="1" customWidth="1"/>
    <col min="13827" max="13827" width="24.28515625" style="1" customWidth="1"/>
    <col min="13828" max="13828" width="4.140625" style="1" customWidth="1"/>
    <col min="13829" max="13829" width="17.5703125" style="1" customWidth="1"/>
    <col min="13830" max="13830" width="14.5703125" style="1" customWidth="1"/>
    <col min="13831" max="13831" width="11.42578125" style="1"/>
    <col min="13832" max="13832" width="2" style="1" customWidth="1"/>
    <col min="13833" max="13833" width="11.42578125" style="1"/>
    <col min="13834" max="13834" width="38.7109375" style="1" customWidth="1"/>
    <col min="13835" max="13835" width="1.85546875" style="1" customWidth="1"/>
    <col min="13836" max="13836" width="11.42578125" style="1"/>
    <col min="13837" max="13837" width="18.42578125" style="1" customWidth="1"/>
    <col min="13838" max="13838" width="2.140625" style="1" customWidth="1"/>
    <col min="13839" max="13839" width="11.42578125" style="1"/>
    <col min="13840" max="13840" width="14.7109375" style="1" customWidth="1"/>
    <col min="13841" max="13841" width="15.7109375" style="1" customWidth="1"/>
    <col min="13842" max="13842" width="14.28515625" style="1" customWidth="1"/>
    <col min="13843" max="14080" width="11.42578125" style="1"/>
    <col min="14081" max="14081" width="5.28515625" style="1" customWidth="1"/>
    <col min="14082" max="14082" width="6.28515625" style="1" customWidth="1"/>
    <col min="14083" max="14083" width="24.28515625" style="1" customWidth="1"/>
    <col min="14084" max="14084" width="4.140625" style="1" customWidth="1"/>
    <col min="14085" max="14085" width="17.5703125" style="1" customWidth="1"/>
    <col min="14086" max="14086" width="14.5703125" style="1" customWidth="1"/>
    <col min="14087" max="14087" width="11.42578125" style="1"/>
    <col min="14088" max="14088" width="2" style="1" customWidth="1"/>
    <col min="14089" max="14089" width="11.42578125" style="1"/>
    <col min="14090" max="14090" width="38.7109375" style="1" customWidth="1"/>
    <col min="14091" max="14091" width="1.85546875" style="1" customWidth="1"/>
    <col min="14092" max="14092" width="11.42578125" style="1"/>
    <col min="14093" max="14093" width="18.42578125" style="1" customWidth="1"/>
    <col min="14094" max="14094" width="2.140625" style="1" customWidth="1"/>
    <col min="14095" max="14095" width="11.42578125" style="1"/>
    <col min="14096" max="14096" width="14.7109375" style="1" customWidth="1"/>
    <col min="14097" max="14097" width="15.7109375" style="1" customWidth="1"/>
    <col min="14098" max="14098" width="14.28515625" style="1" customWidth="1"/>
    <col min="14099" max="14336" width="11.42578125" style="1"/>
    <col min="14337" max="14337" width="5.28515625" style="1" customWidth="1"/>
    <col min="14338" max="14338" width="6.28515625" style="1" customWidth="1"/>
    <col min="14339" max="14339" width="24.28515625" style="1" customWidth="1"/>
    <col min="14340" max="14340" width="4.140625" style="1" customWidth="1"/>
    <col min="14341" max="14341" width="17.5703125" style="1" customWidth="1"/>
    <col min="14342" max="14342" width="14.5703125" style="1" customWidth="1"/>
    <col min="14343" max="14343" width="11.42578125" style="1"/>
    <col min="14344" max="14344" width="2" style="1" customWidth="1"/>
    <col min="14345" max="14345" width="11.42578125" style="1"/>
    <col min="14346" max="14346" width="38.7109375" style="1" customWidth="1"/>
    <col min="14347" max="14347" width="1.85546875" style="1" customWidth="1"/>
    <col min="14348" max="14348" width="11.42578125" style="1"/>
    <col min="14349" max="14349" width="18.42578125" style="1" customWidth="1"/>
    <col min="14350" max="14350" width="2.140625" style="1" customWidth="1"/>
    <col min="14351" max="14351" width="11.42578125" style="1"/>
    <col min="14352" max="14352" width="14.7109375" style="1" customWidth="1"/>
    <col min="14353" max="14353" width="15.7109375" style="1" customWidth="1"/>
    <col min="14354" max="14354" width="14.28515625" style="1" customWidth="1"/>
    <col min="14355" max="14592" width="11.42578125" style="1"/>
    <col min="14593" max="14593" width="5.28515625" style="1" customWidth="1"/>
    <col min="14594" max="14594" width="6.28515625" style="1" customWidth="1"/>
    <col min="14595" max="14595" width="24.28515625" style="1" customWidth="1"/>
    <col min="14596" max="14596" width="4.140625" style="1" customWidth="1"/>
    <col min="14597" max="14597" width="17.5703125" style="1" customWidth="1"/>
    <col min="14598" max="14598" width="14.5703125" style="1" customWidth="1"/>
    <col min="14599" max="14599" width="11.42578125" style="1"/>
    <col min="14600" max="14600" width="2" style="1" customWidth="1"/>
    <col min="14601" max="14601" width="11.42578125" style="1"/>
    <col min="14602" max="14602" width="38.7109375" style="1" customWidth="1"/>
    <col min="14603" max="14603" width="1.85546875" style="1" customWidth="1"/>
    <col min="14604" max="14604" width="11.42578125" style="1"/>
    <col min="14605" max="14605" width="18.42578125" style="1" customWidth="1"/>
    <col min="14606" max="14606" width="2.140625" style="1" customWidth="1"/>
    <col min="14607" max="14607" width="11.42578125" style="1"/>
    <col min="14608" max="14608" width="14.7109375" style="1" customWidth="1"/>
    <col min="14609" max="14609" width="15.7109375" style="1" customWidth="1"/>
    <col min="14610" max="14610" width="14.28515625" style="1" customWidth="1"/>
    <col min="14611" max="14848" width="11.42578125" style="1"/>
    <col min="14849" max="14849" width="5.28515625" style="1" customWidth="1"/>
    <col min="14850" max="14850" width="6.28515625" style="1" customWidth="1"/>
    <col min="14851" max="14851" width="24.28515625" style="1" customWidth="1"/>
    <col min="14852" max="14852" width="4.140625" style="1" customWidth="1"/>
    <col min="14853" max="14853" width="17.5703125" style="1" customWidth="1"/>
    <col min="14854" max="14854" width="14.5703125" style="1" customWidth="1"/>
    <col min="14855" max="14855" width="11.42578125" style="1"/>
    <col min="14856" max="14856" width="2" style="1" customWidth="1"/>
    <col min="14857" max="14857" width="11.42578125" style="1"/>
    <col min="14858" max="14858" width="38.7109375" style="1" customWidth="1"/>
    <col min="14859" max="14859" width="1.85546875" style="1" customWidth="1"/>
    <col min="14860" max="14860" width="11.42578125" style="1"/>
    <col min="14861" max="14861" width="18.42578125" style="1" customWidth="1"/>
    <col min="14862" max="14862" width="2.140625" style="1" customWidth="1"/>
    <col min="14863" max="14863" width="11.42578125" style="1"/>
    <col min="14864" max="14864" width="14.7109375" style="1" customWidth="1"/>
    <col min="14865" max="14865" width="15.7109375" style="1" customWidth="1"/>
    <col min="14866" max="14866" width="14.28515625" style="1" customWidth="1"/>
    <col min="14867" max="15104" width="11.42578125" style="1"/>
    <col min="15105" max="15105" width="5.28515625" style="1" customWidth="1"/>
    <col min="15106" max="15106" width="6.28515625" style="1" customWidth="1"/>
    <col min="15107" max="15107" width="24.28515625" style="1" customWidth="1"/>
    <col min="15108" max="15108" width="4.140625" style="1" customWidth="1"/>
    <col min="15109" max="15109" width="17.5703125" style="1" customWidth="1"/>
    <col min="15110" max="15110" width="14.5703125" style="1" customWidth="1"/>
    <col min="15111" max="15111" width="11.42578125" style="1"/>
    <col min="15112" max="15112" width="2" style="1" customWidth="1"/>
    <col min="15113" max="15113" width="11.42578125" style="1"/>
    <col min="15114" max="15114" width="38.7109375" style="1" customWidth="1"/>
    <col min="15115" max="15115" width="1.85546875" style="1" customWidth="1"/>
    <col min="15116" max="15116" width="11.42578125" style="1"/>
    <col min="15117" max="15117" width="18.42578125" style="1" customWidth="1"/>
    <col min="15118" max="15118" width="2.140625" style="1" customWidth="1"/>
    <col min="15119" max="15119" width="11.42578125" style="1"/>
    <col min="15120" max="15120" width="14.7109375" style="1" customWidth="1"/>
    <col min="15121" max="15121" width="15.7109375" style="1" customWidth="1"/>
    <col min="15122" max="15122" width="14.28515625" style="1" customWidth="1"/>
    <col min="15123" max="15360" width="11.42578125" style="1"/>
    <col min="15361" max="15361" width="5.28515625" style="1" customWidth="1"/>
    <col min="15362" max="15362" width="6.28515625" style="1" customWidth="1"/>
    <col min="15363" max="15363" width="24.28515625" style="1" customWidth="1"/>
    <col min="15364" max="15364" width="4.140625" style="1" customWidth="1"/>
    <col min="15365" max="15365" width="17.5703125" style="1" customWidth="1"/>
    <col min="15366" max="15366" width="14.5703125" style="1" customWidth="1"/>
    <col min="15367" max="15367" width="11.42578125" style="1"/>
    <col min="15368" max="15368" width="2" style="1" customWidth="1"/>
    <col min="15369" max="15369" width="11.42578125" style="1"/>
    <col min="15370" max="15370" width="38.7109375" style="1" customWidth="1"/>
    <col min="15371" max="15371" width="1.85546875" style="1" customWidth="1"/>
    <col min="15372" max="15372" width="11.42578125" style="1"/>
    <col min="15373" max="15373" width="18.42578125" style="1" customWidth="1"/>
    <col min="15374" max="15374" width="2.140625" style="1" customWidth="1"/>
    <col min="15375" max="15375" width="11.42578125" style="1"/>
    <col min="15376" max="15376" width="14.7109375" style="1" customWidth="1"/>
    <col min="15377" max="15377" width="15.7109375" style="1" customWidth="1"/>
    <col min="15378" max="15378" width="14.28515625" style="1" customWidth="1"/>
    <col min="15379" max="15616" width="11.42578125" style="1"/>
    <col min="15617" max="15617" width="5.28515625" style="1" customWidth="1"/>
    <col min="15618" max="15618" width="6.28515625" style="1" customWidth="1"/>
    <col min="15619" max="15619" width="24.28515625" style="1" customWidth="1"/>
    <col min="15620" max="15620" width="4.140625" style="1" customWidth="1"/>
    <col min="15621" max="15621" width="17.5703125" style="1" customWidth="1"/>
    <col min="15622" max="15622" width="14.5703125" style="1" customWidth="1"/>
    <col min="15623" max="15623" width="11.42578125" style="1"/>
    <col min="15624" max="15624" width="2" style="1" customWidth="1"/>
    <col min="15625" max="15625" width="11.42578125" style="1"/>
    <col min="15626" max="15626" width="38.7109375" style="1" customWidth="1"/>
    <col min="15627" max="15627" width="1.85546875" style="1" customWidth="1"/>
    <col min="15628" max="15628" width="11.42578125" style="1"/>
    <col min="15629" max="15629" width="18.42578125" style="1" customWidth="1"/>
    <col min="15630" max="15630" width="2.140625" style="1" customWidth="1"/>
    <col min="15631" max="15631" width="11.42578125" style="1"/>
    <col min="15632" max="15632" width="14.7109375" style="1" customWidth="1"/>
    <col min="15633" max="15633" width="15.7109375" style="1" customWidth="1"/>
    <col min="15634" max="15634" width="14.28515625" style="1" customWidth="1"/>
    <col min="15635" max="15872" width="11.42578125" style="1"/>
    <col min="15873" max="15873" width="5.28515625" style="1" customWidth="1"/>
    <col min="15874" max="15874" width="6.28515625" style="1" customWidth="1"/>
    <col min="15875" max="15875" width="24.28515625" style="1" customWidth="1"/>
    <col min="15876" max="15876" width="4.140625" style="1" customWidth="1"/>
    <col min="15877" max="15877" width="17.5703125" style="1" customWidth="1"/>
    <col min="15878" max="15878" width="14.5703125" style="1" customWidth="1"/>
    <col min="15879" max="15879" width="11.42578125" style="1"/>
    <col min="15880" max="15880" width="2" style="1" customWidth="1"/>
    <col min="15881" max="15881" width="11.42578125" style="1"/>
    <col min="15882" max="15882" width="38.7109375" style="1" customWidth="1"/>
    <col min="15883" max="15883" width="1.85546875" style="1" customWidth="1"/>
    <col min="15884" max="15884" width="11.42578125" style="1"/>
    <col min="15885" max="15885" width="18.42578125" style="1" customWidth="1"/>
    <col min="15886" max="15886" width="2.140625" style="1" customWidth="1"/>
    <col min="15887" max="15887" width="11.42578125" style="1"/>
    <col min="15888" max="15888" width="14.7109375" style="1" customWidth="1"/>
    <col min="15889" max="15889" width="15.7109375" style="1" customWidth="1"/>
    <col min="15890" max="15890" width="14.28515625" style="1" customWidth="1"/>
    <col min="15891" max="16128" width="11.42578125" style="1"/>
    <col min="16129" max="16129" width="5.28515625" style="1" customWidth="1"/>
    <col min="16130" max="16130" width="6.28515625" style="1" customWidth="1"/>
    <col min="16131" max="16131" width="24.28515625" style="1" customWidth="1"/>
    <col min="16132" max="16132" width="4.140625" style="1" customWidth="1"/>
    <col min="16133" max="16133" width="17.5703125" style="1" customWidth="1"/>
    <col min="16134" max="16134" width="14.5703125" style="1" customWidth="1"/>
    <col min="16135" max="16135" width="11.42578125" style="1"/>
    <col min="16136" max="16136" width="2" style="1" customWidth="1"/>
    <col min="16137" max="16137" width="11.42578125" style="1"/>
    <col min="16138" max="16138" width="38.7109375" style="1" customWidth="1"/>
    <col min="16139" max="16139" width="1.85546875" style="1" customWidth="1"/>
    <col min="16140" max="16140" width="11.42578125" style="1"/>
    <col min="16141" max="16141" width="18.42578125" style="1" customWidth="1"/>
    <col min="16142" max="16142" width="2.140625" style="1" customWidth="1"/>
    <col min="16143" max="16143" width="11.42578125" style="1"/>
    <col min="16144" max="16144" width="14.7109375" style="1" customWidth="1"/>
    <col min="16145" max="16145" width="15.7109375" style="1" customWidth="1"/>
    <col min="16146" max="16146" width="14.28515625" style="1" customWidth="1"/>
    <col min="16147" max="16384" width="11.42578125" style="1"/>
  </cols>
  <sheetData>
    <row r="1" spans="1:17" s="220" customFormat="1">
      <c r="A1" s="220" t="s">
        <v>427</v>
      </c>
      <c r="B1" s="220" t="s">
        <v>428</v>
      </c>
      <c r="D1" s="374" t="s">
        <v>174</v>
      </c>
      <c r="E1" s="375">
        <f>E3+E4+E5+E6+E7+E8</f>
        <v>2256606.6740941172</v>
      </c>
      <c r="F1" s="224"/>
      <c r="P1" s="231"/>
      <c r="Q1" s="231"/>
    </row>
    <row r="3" spans="1:17" ht="15">
      <c r="B3" s="217" t="s">
        <v>429</v>
      </c>
      <c r="C3" s="217" t="s">
        <v>430</v>
      </c>
      <c r="D3" s="376" t="s">
        <v>174</v>
      </c>
      <c r="E3" s="377">
        <f>'2.1.c Insumos'!F9*'2.1.a Combustível'!C73</f>
        <v>1289144.1599999999</v>
      </c>
      <c r="F3" s="378"/>
      <c r="G3" s="378"/>
      <c r="H3" s="517" t="s">
        <v>17</v>
      </c>
      <c r="I3" s="518"/>
      <c r="J3" s="518"/>
      <c r="K3" s="519"/>
    </row>
    <row r="4" spans="1:17" ht="15">
      <c r="B4" s="217" t="s">
        <v>431</v>
      </c>
      <c r="C4" s="217" t="s">
        <v>255</v>
      </c>
      <c r="D4" s="376" t="s">
        <v>174</v>
      </c>
      <c r="E4" s="377">
        <f>'2.1.c Insumos'!F12*'2.1.a Combustível'!C73</f>
        <v>5346.2159999999994</v>
      </c>
      <c r="F4" s="378"/>
      <c r="G4" s="378"/>
      <c r="H4" s="78"/>
      <c r="I4" s="84"/>
      <c r="J4" s="84"/>
      <c r="K4" s="85"/>
    </row>
    <row r="5" spans="1:17" ht="15">
      <c r="B5" s="217" t="s">
        <v>432</v>
      </c>
      <c r="C5" s="217" t="s">
        <v>433</v>
      </c>
      <c r="D5" s="376" t="s">
        <v>174</v>
      </c>
      <c r="E5" s="377">
        <f>'2.1.c Insumos'!F15*'2.1.c Insumos'!F16*'2.1.a Combustível'!C73</f>
        <v>55983.960000000006</v>
      </c>
      <c r="F5" s="378"/>
      <c r="G5" s="378"/>
      <c r="H5" s="80"/>
      <c r="I5" s="8"/>
      <c r="J5" s="86" t="s">
        <v>19</v>
      </c>
      <c r="K5" s="87"/>
    </row>
    <row r="6" spans="1:17" ht="15">
      <c r="B6" s="217" t="s">
        <v>434</v>
      </c>
      <c r="C6" s="217" t="s">
        <v>435</v>
      </c>
      <c r="D6" s="376" t="s">
        <v>174</v>
      </c>
      <c r="E6" s="377">
        <f>('1.4 Indicadores'!E9/'1.4 Indicadores'!E16)*SUM('A.VI. Rodagem'!E54:F60)</f>
        <v>147801.86809411764</v>
      </c>
      <c r="F6" s="378"/>
      <c r="G6" s="378"/>
      <c r="H6" s="80"/>
      <c r="I6" s="12"/>
      <c r="J6" s="86" t="s">
        <v>21</v>
      </c>
      <c r="K6" s="87"/>
    </row>
    <row r="7" spans="1:17" ht="15">
      <c r="B7" s="217" t="s">
        <v>436</v>
      </c>
      <c r="C7" s="217" t="s">
        <v>437</v>
      </c>
      <c r="D7" s="376" t="s">
        <v>174</v>
      </c>
      <c r="E7" s="377">
        <f>('2.1.b Veículos'!D28+'2.1.b Veículos'!D29)*'A.VII. Peças e acessórios '!F7</f>
        <v>659417.80000000005</v>
      </c>
      <c r="F7" s="378"/>
      <c r="G7" s="378"/>
      <c r="H7" s="80"/>
      <c r="I7" s="14"/>
      <c r="J7" s="86" t="s">
        <v>23</v>
      </c>
      <c r="K7" s="87"/>
    </row>
    <row r="8" spans="1:17" ht="15">
      <c r="B8" s="217" t="s">
        <v>438</v>
      </c>
      <c r="C8" s="217" t="s">
        <v>280</v>
      </c>
      <c r="D8" s="376" t="s">
        <v>174</v>
      </c>
      <c r="E8" s="377">
        <f>'2.1.c Insumos'!F28*('2.1.b Veículos'!D28+'2.1.b Veículos'!D29)</f>
        <v>98912.67</v>
      </c>
      <c r="F8" s="378"/>
      <c r="G8" s="378"/>
      <c r="H8" s="81"/>
      <c r="I8" s="88"/>
      <c r="J8" s="88"/>
      <c r="K8" s="89"/>
    </row>
    <row r="12" spans="1:17" ht="15">
      <c r="F12" s="379"/>
    </row>
    <row r="18" spans="9:18">
      <c r="I18" s="232"/>
      <c r="R18" s="230"/>
    </row>
    <row r="19" spans="9:18">
      <c r="I19" s="232"/>
    </row>
    <row r="40" spans="10:10" ht="15">
      <c r="J40" s="96"/>
    </row>
  </sheetData>
  <sheetProtection algorithmName="SHA-512" hashValue="mC6Zu6GamQIpQc1RomUxERO2iGaBms+2CXh1WQDuc+AAiKAZ2viObTrc0eYlFET956OQcrJnK9K/WycGio9uVg==" saltValue="xG7XIh1R98D67+ICVQ7Bcg==" spinCount="100000" sheet="1" objects="1" scenarios="1"/>
  <mergeCells count="1">
    <mergeCell ref="H3:K3"/>
  </mergeCells>
  <pageMargins left="0.511811024" right="0.511811024" top="0.78740157499999996" bottom="0.78740157499999996" header="0.31496062000000002" footer="0.31496062000000002"/>
  <pageSetup paperSize="9" scale="9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4" master=""/>
  <rangeList sheetStid="5" master=""/>
  <rangeList sheetStid="6" master=""/>
  <rangeList sheetStid="7" master=""/>
  <rangeList sheetStid="8" master=""/>
  <rangeList sheetStid="9" master=""/>
  <rangeList sheetStid="10" master="">
    <arrUserId title="Intervalo1" rangeCreator="" othersAccessPermission="edit"/>
  </rangeList>
  <rangeList sheetStid="11" master=""/>
  <rangeList sheetStid="12" master=""/>
  <rangeList sheetStid="13" master=""/>
  <rangeList sheetStid="14" master=""/>
  <rangeList sheetStid="15" master=""/>
  <rangeList sheetStid="16" master=""/>
  <rangeList sheetStid="17" master=""/>
  <rangeList sheetStid="18" master=""/>
  <rangeList sheetStid="19" master=""/>
  <rangeList sheetStid="20" master=""/>
  <rangeList sheetStid="21" master=""/>
  <rangeList sheetStid="22" master=""/>
  <rangeList sheetStid="23" master=""/>
  <rangeList sheetStid="24" master=""/>
  <rangeList sheetStid="25" master=""/>
  <rangeList sheetStid="26" master=""/>
  <rangeList sheetStid="27" master=""/>
  <rangeList sheetStid="28" master=""/>
  <rangeList sheetStid="29" master=""/>
  <rangeList sheetStid="30" master=""/>
  <rangeList sheetStid="31" master=""/>
  <rangeList sheetStid="32" master=""/>
  <rangeList sheetStid="33" master=""/>
  <rangeList sheetStid="34" master=""/>
  <rangeList sheetStid="35" master=""/>
  <rangeList sheetStid="36" master=""/>
  <rangeList sheetStid="37"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35</vt:i4>
      </vt:variant>
    </vt:vector>
  </HeadingPairs>
  <TitlesOfParts>
    <vt:vector size="35" baseType="lpstr">
      <vt:lpstr>0.Instruções</vt:lpstr>
      <vt:lpstr>1.1. Passageiros</vt:lpstr>
      <vt:lpstr>1.2. KM programada</vt:lpstr>
      <vt:lpstr>1.3 Frota Total</vt:lpstr>
      <vt:lpstr>1.4 Indicadores</vt:lpstr>
      <vt:lpstr>2.1.a Combustível</vt:lpstr>
      <vt:lpstr>2.1.b Veículos</vt:lpstr>
      <vt:lpstr>2.1.c Insumos</vt:lpstr>
      <vt:lpstr>2.1. Custo Variável</vt:lpstr>
      <vt:lpstr>2.2 Custo Fixo</vt:lpstr>
      <vt:lpstr>2.3 RPS</vt:lpstr>
      <vt:lpstr>4. Custo Total</vt:lpstr>
      <vt:lpstr>4.1. Custo Pass. Transp.</vt:lpstr>
      <vt:lpstr>4.2. Tarifa Pública</vt:lpstr>
      <vt:lpstr>5. Composição CT</vt:lpstr>
      <vt:lpstr>A.III. Combustível</vt:lpstr>
      <vt:lpstr>A.IV. Lub.</vt:lpstr>
      <vt:lpstr>A.V. Arla32</vt:lpstr>
      <vt:lpstr>A.VI. Rodagem</vt:lpstr>
      <vt:lpstr>A.VII. Peças e acessórios </vt:lpstr>
      <vt:lpstr>A.VIII. Custos ambientais</vt:lpstr>
      <vt:lpstr>A.IX.a. Deprec. veículos</vt:lpstr>
      <vt:lpstr>A.IX.b. Deprec. garagem equip. </vt:lpstr>
      <vt:lpstr>A.X.a. Remun. veículos </vt:lpstr>
      <vt:lpstr>A.X.b.  Remun. garagem equip.</vt:lpstr>
      <vt:lpstr>A.X.c. Remun. Eq. Bilhet. ITS</vt:lpstr>
      <vt:lpstr>A.X.d. Remun. Vec. Apoio</vt:lpstr>
      <vt:lpstr>A.X. Remun. Infra</vt:lpstr>
      <vt:lpstr>A.X.e. Remun. Infraes</vt:lpstr>
      <vt:lpstr>A.XII. FU</vt:lpstr>
      <vt:lpstr>A.XIII. DMA</vt:lpstr>
      <vt:lpstr>A.XV. RPS (Simplificado)</vt:lpstr>
      <vt:lpstr>A.XV. RPS (DetalhadoI)</vt:lpstr>
      <vt:lpstr>A.XV. RPS (DetalhadoII)</vt:lpstr>
      <vt:lpstr>A.XVI. Despesas Gerais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 Schneider</dc:creator>
  <cp:lastModifiedBy>Helio Schneider</cp:lastModifiedBy>
  <cp:lastPrinted>2023-10-11T14:16:40Z</cp:lastPrinted>
  <dcterms:created xsi:type="dcterms:W3CDTF">2023-10-04T18:36:00Z</dcterms:created>
  <dcterms:modified xsi:type="dcterms:W3CDTF">2023-10-11T18:38:01Z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2023-10-04T18:38:14Z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74bac410-4366-4b25-8d23-57fc444b54ae</vt:lpwstr>
  </property>
  <property fmtid="{D5CDD505-2E9C-101B-9397-08002B2CF9AE}" pid="7" name="MSIP_Label_defa4170-0d19-0005-0004-bc88714345d2_ActionId">
    <vt:lpwstr>558401d9-a447-48e5-b7c1-0df9b0d13d41</vt:lpwstr>
  </property>
  <property fmtid="{D5CDD505-2E9C-101B-9397-08002B2CF9AE}" pid="8" name="MSIP_Label_defa4170-0d19-0005-0004-bc88714345d2_ContentBits">
    <vt:lpwstr>0</vt:lpwstr>
  </property>
  <property fmtid="{D5CDD505-2E9C-101B-9397-08002B2CF9AE}" pid="9" name="ICV">
    <vt:lpwstr>2605263F9021472CA3924890BD5749F8_12</vt:lpwstr>
  </property>
  <property fmtid="{D5CDD505-2E9C-101B-9397-08002B2CF9AE}" pid="10" name="KSOProductBuildVer">
    <vt:lpwstr>1046-12.2.0.13215</vt:lpwstr>
  </property>
</Properties>
</file>