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05" windowHeight="4095" firstSheet="2" activeTab="2"/>
  </bookViews>
  <sheets>
    <sheet name="GLOBAL" sheetId="1" state="hidden" r:id="rId1"/>
    <sheet name="MÃO DE OBRA" sheetId="2" state="hidden" r:id="rId2"/>
    <sheet name="1ª MEDIÇÃO" sheetId="3" r:id="rId3"/>
  </sheets>
  <definedNames>
    <definedName name="_xlnm.Print_Area" localSheetId="2">'1ª MEDIÇÃO'!$A$1:$G$55</definedName>
    <definedName name="_xlnm.Print_Area" localSheetId="1">'MÃO DE OBRA'!$A$1:$G$205</definedName>
    <definedName name="_xlnm.Print_Titles" localSheetId="2">'1ª MEDIÇÃO'!$1:$10</definedName>
    <definedName name="_xlnm.Print_Titles" localSheetId="0">'GLOBAL'!$1:$10</definedName>
    <definedName name="_xlnm.Print_Titles" localSheetId="1">'MÃO DE OBRA'!$1:$10</definedName>
  </definedNames>
  <calcPr fullCalcOnLoad="1"/>
</workbook>
</file>

<file path=xl/sharedStrings.xml><?xml version="1.0" encoding="utf-8"?>
<sst xmlns="http://schemas.openxmlformats.org/spreadsheetml/2006/main" count="1246" uniqueCount="490">
  <si>
    <t>M2</t>
  </si>
  <si>
    <t>M3</t>
  </si>
  <si>
    <t xml:space="preserve">CÓDIGO                     </t>
  </si>
  <si>
    <t>ITEM</t>
  </si>
  <si>
    <t>DESCRIÇÃO DO ITEM</t>
  </si>
  <si>
    <t>UNID</t>
  </si>
  <si>
    <t>QUANT</t>
  </si>
  <si>
    <t>PREÇO UNIT</t>
  </si>
  <si>
    <t>VALOR TOTAL</t>
  </si>
  <si>
    <t>(%)</t>
  </si>
  <si>
    <t>01 </t>
  </si>
  <si>
    <t>SERVIÇOS PRELIMINARES</t>
  </si>
  <si>
    <t>01.001 </t>
  </si>
  <si>
    <t>Locação de construção de edificação entre 200 e 1000 m2,  inclusive execução de gabarito de madeira</t>
  </si>
  <si>
    <t>m2</t>
  </si>
  <si>
    <t>01.002 </t>
  </si>
  <si>
    <t>Barracão fechado porte pequeno para depósito de cimento e almoxarifado (s=38,72 m2) com materiais novos</t>
  </si>
  <si>
    <t>un</t>
  </si>
  <si>
    <t>01.003 </t>
  </si>
  <si>
    <t>Ligação provisória de água</t>
  </si>
  <si>
    <t>01.004 </t>
  </si>
  <si>
    <t>Ligação provisória de luz e força - instalação mínima</t>
  </si>
  <si>
    <t>02 </t>
  </si>
  <si>
    <t>FUNDAÇÕES</t>
  </si>
  <si>
    <t>02.001 </t>
  </si>
  <si>
    <t>02.001.001 </t>
  </si>
  <si>
    <t>Broca de concreto armado, controle tipo C, fck=13,5 MPa, Ø=25cm</t>
  </si>
  <si>
    <t>m</t>
  </si>
  <si>
    <t>02.002 </t>
  </si>
  <si>
    <t>02.002.001 </t>
  </si>
  <si>
    <t>Escavação manual de vala ou cava em material de 1ª categoria, profundidade até 1,50m</t>
  </si>
  <si>
    <t>m3</t>
  </si>
  <si>
    <t>02.002.002 </t>
  </si>
  <si>
    <t>Apiloamento manual de fundo de vala</t>
  </si>
  <si>
    <t>02.002.003 </t>
  </si>
  <si>
    <t>Aço CA - 25 Ø 6,3 a 12,5mm, inclusive corte, dobragem, montagem e colocacao de ferragens nas formas, para superestruturas e fundações</t>
  </si>
  <si>
    <t>kg</t>
  </si>
  <si>
    <t>02.002.003.001 </t>
  </si>
  <si>
    <t>Concreto simples fabricado na obra, fck=21 mpa, lançado e adensado</t>
  </si>
  <si>
    <t>02.003 </t>
  </si>
  <si>
    <t>02.003.001 </t>
  </si>
  <si>
    <t>Forma plana para fundações, em tábuas de pinho, 01 uso</t>
  </si>
  <si>
    <t>02.003.002 </t>
  </si>
  <si>
    <t>02.003.003 </t>
  </si>
  <si>
    <t>02.003.004 </t>
  </si>
  <si>
    <t>Impermeabilização de alicerce e viga baldrame com tinta asfáltica, com 2 demãos de Neutrol - Vedacit ou similar</t>
  </si>
  <si>
    <t>m²</t>
  </si>
  <si>
    <t>03 </t>
  </si>
  <si>
    <t>ESTRUTURA</t>
  </si>
  <si>
    <t>03.001 </t>
  </si>
  <si>
    <t>Forma plana para estruturas, em tábuas de pinho, 01 uso</t>
  </si>
  <si>
    <t>03.002 </t>
  </si>
  <si>
    <t>03.003 </t>
  </si>
  <si>
    <t>03.004 </t>
  </si>
  <si>
    <t>Laje pré-fabricada comum para piso ou cobertura, inclusive escoramento em madeira e capeamento 4cm</t>
  </si>
  <si>
    <t>04 </t>
  </si>
  <si>
    <t>ALVENARIAS E DIVISÓRIAS</t>
  </si>
  <si>
    <t>04.001 </t>
  </si>
  <si>
    <t>Alvenaria de bloco cerâmico (9x19x24)cm, e= 0,09m, com argamassa t5 - 1:2:8 (cimento/cal/areia), junta de 2,0cm</t>
  </si>
  <si>
    <t>04.002 </t>
  </si>
  <si>
    <t>Cintas e vergas em concreto armado pré-moldado fck=15 mpa, seção 9x12cm</t>
  </si>
  <si>
    <t>04.003 </t>
  </si>
  <si>
    <t>Divisória em pvc estruturado em perfis de aço pintado em epoxi-poliester, montada</t>
  </si>
  <si>
    <t>05 </t>
  </si>
  <si>
    <t>COBERTURA</t>
  </si>
  <si>
    <t>05.001 </t>
  </si>
  <si>
    <t>Estrutura de aço para cobertura , compreendendo tesouras e terças, vão até 10m (fabricação, montagem, transporte, instalação no local da obra e ART do responsável técnico pela estrutura)</t>
  </si>
  <si>
    <t>05.002 </t>
  </si>
  <si>
    <t>Telhamento com telha de fibrocimento ondulada esp = 6mm</t>
  </si>
  <si>
    <t>05.003 </t>
  </si>
  <si>
    <t>Cumeeira normal em fibrocimento para telha de 6mm</t>
  </si>
  <si>
    <t>05.004 </t>
  </si>
  <si>
    <t>Rufo em chapa de aço, esp = 0,65mm, larg = 30,0cm</t>
  </si>
  <si>
    <t>05.005 </t>
  </si>
  <si>
    <t>Calha em chapa de aço galvanizado nº 26, desenvolvimento 86 cm (fundo=32 cm, laterais=15 cm, bordas=12cm)</t>
  </si>
  <si>
    <t>06 </t>
  </si>
  <si>
    <t>ESQUADRIAS</t>
  </si>
  <si>
    <t>06.001 </t>
  </si>
  <si>
    <t>06.001.001 </t>
  </si>
  <si>
    <t>Porta interna de madeira, de abrir, colocação e acabamento, de uma folha com batente, guarnição e ferragem, 0.90m x 2.10m (P1)</t>
  </si>
  <si>
    <t>06.001.002 </t>
  </si>
  <si>
    <t>Porta interna de madeira, colocação e acabamento, de uma folha com batente, guarnição e ferragem, 1,10m x 2.10m (P4)</t>
  </si>
  <si>
    <t>06.002 </t>
  </si>
  <si>
    <t>06.002.001 </t>
  </si>
  <si>
    <t>Janela de correr, comercial, 1ª linha, com grade tipo elo, 150x120x14cm (Larg.xAlt.xEsp.), inclusive puxador e trava (J1)</t>
  </si>
  <si>
    <t>06.002.002 </t>
  </si>
  <si>
    <t>Janela maxim-ar, comercial, 1ª linha, com grade tipo elo, 80x60x14 (Larg.xAlt.xEsp.), inclusive puxador e trava (J2)</t>
  </si>
  <si>
    <t>06.002.003 </t>
  </si>
  <si>
    <t>Porta de abrir, em chapa de aço nº 18, dobrada tipo calha, 90x210x14 (Larg.xAlt.xEsp.), inclusive dobradiças e fechadura</t>
  </si>
  <si>
    <t>07 </t>
  </si>
  <si>
    <t>REVESTIMENTOS</t>
  </si>
  <si>
    <t>07.001 </t>
  </si>
  <si>
    <t>Chapisco em  parede com argamassa traço t1 - 1:3 (cimento / areia)</t>
  </si>
  <si>
    <t>07.002 </t>
  </si>
  <si>
    <t>Reboco ou emboço externo, de parede, com argamassa traço t5 - 1:2:8 (cimento / cal / areia), espessura 2,0 cm</t>
  </si>
  <si>
    <t>07.003 </t>
  </si>
  <si>
    <t>Revestimento cerâmico para parede, Escurial, linha Tati ou similar, pei-3, dimen. 23 x 34 cm, aplicado com argamassa industrializada ac-i, rejuntado, exclusive emboço</t>
  </si>
  <si>
    <t>07.004 </t>
  </si>
  <si>
    <t>Revestimento cerâmico para piso ou parede, 20 x 20 cm, linha white basic matte, Cecrisa ou similar, pei - 4, aplicado com argamassa industrializada ac-i, rejuntado, exclusive regularização de base ou emboço</t>
  </si>
  <si>
    <t>08 </t>
  </si>
  <si>
    <t>PISOS E RODAPÉS</t>
  </si>
  <si>
    <t>08.001 </t>
  </si>
  <si>
    <t>08.002 </t>
  </si>
  <si>
    <t>Lastro de concreto simples regularizado para piso, esp. = 8mm</t>
  </si>
  <si>
    <t>08.003 </t>
  </si>
  <si>
    <t>Granilite para revestimento de piso, moldado "in loco" (esp. = 10mm)</t>
  </si>
  <si>
    <t>08.004 </t>
  </si>
  <si>
    <t>Rodapé de granilite, pré-moldado, com 10cm de altura</t>
  </si>
  <si>
    <t>09 </t>
  </si>
  <si>
    <t>PINTURA</t>
  </si>
  <si>
    <t>09.001 </t>
  </si>
  <si>
    <t>Pintura para exteriores, sobre paredes, com lixamento, aplicação de 01 demão de selador acrílico, 01 demão de textura acrílica branca e 02 demãos de tinta acrílica convencional</t>
  </si>
  <si>
    <t>09.002 </t>
  </si>
  <si>
    <t>Pintura para interiores, sobre paredes ou tetos, com lixamento, aplicação de 01 demão de líquido selador acrílico, 01 demão de textura acrílica branca e 02 demãos de tinta pva latex convencional para interiores</t>
  </si>
  <si>
    <t>09.003 </t>
  </si>
  <si>
    <t>Pintura para superfícies de madeira com aplicação de 01 demão de fundo sintético nivelador, 01 demão de massa a óleo e 02 demãos de tinta esmalte ou óleo</t>
  </si>
  <si>
    <t>09.004 </t>
  </si>
  <si>
    <t>Pintura de acabamento com aplicação de 02 demãos de esmalte ou óleo sobre superfícies metálicas, inclusive lixamento</t>
  </si>
  <si>
    <t>10 </t>
  </si>
  <si>
    <t>VIDROS</t>
  </si>
  <si>
    <t>10.001 </t>
  </si>
  <si>
    <t>Porta de vidro temperado, 10mm, duas folhas de abrir, 120cm x 210cm, com ferragens e mola hidráulica</t>
  </si>
  <si>
    <t>cj</t>
  </si>
  <si>
    <t>10.002 </t>
  </si>
  <si>
    <t>Vidro comum fantasia, colocado em caixilho, duas demãos de massa, esp.=4 mm</t>
  </si>
  <si>
    <t>10.003 </t>
  </si>
  <si>
    <t>Vidro temperado, colocodo em caixilho fixo de alumínio, esp.=6mm</t>
  </si>
  <si>
    <t>11 </t>
  </si>
  <si>
    <t>INSTALAÇÕES ELÉTRICAS</t>
  </si>
  <si>
    <t>11.001 </t>
  </si>
  <si>
    <t>11.001.001 </t>
  </si>
  <si>
    <t>Cabo de cobre isolado pvc rígido unipolar seção  25mm², 0,6/ 1kv/ 70°</t>
  </si>
  <si>
    <t>11.001.002 </t>
  </si>
  <si>
    <t>Cabo de cobre isolado pvc rígido unipolar seção  35mm2, 0,6/ 1kv/ 70°</t>
  </si>
  <si>
    <t>11.001.003 </t>
  </si>
  <si>
    <t>Cabo de cobre isolado pvc rígido unipolar seção  50mm², 0,6/ 1kv/ 70°</t>
  </si>
  <si>
    <t>11.001.004 </t>
  </si>
  <si>
    <t>Cabo de cobre isolado pvc rígido unipolar seção  70mm², 0,6/ 1kv/ 70°</t>
  </si>
  <si>
    <t>11.001.005 </t>
  </si>
  <si>
    <t>Cabo de cobre isolado pvc rígido unipolar seção  95mm², 0,6/ 1kv/ 70°</t>
  </si>
  <si>
    <t>11.001.006 </t>
  </si>
  <si>
    <t>Cabo de cobre flexível isolado, seção  2,5mm², 450/ 750v / 70°c</t>
  </si>
  <si>
    <t>11.001.007 </t>
  </si>
  <si>
    <t>Cabo de cobre flexível isolado, seção  4mm², 450/ 750v / 70°c</t>
  </si>
  <si>
    <t>11.001.008 </t>
  </si>
  <si>
    <t>Cabo de cobre flexível isolado, seção  6mm², 450/ 750v / 70°c</t>
  </si>
  <si>
    <t>11.002 </t>
  </si>
  <si>
    <t>11.002.001 </t>
  </si>
  <si>
    <t>Eletroduto flexível de pvc (sanfonado), diâm = 25mm (3/4")</t>
  </si>
  <si>
    <t>11.002.002 </t>
  </si>
  <si>
    <t>Eletroduto flexível de pvc (sanfonado), diâm = 32mm (1")</t>
  </si>
  <si>
    <t>11.002.003 </t>
  </si>
  <si>
    <t>Duto corrugado flexível em PEAD Ø = 1.1/4', tipo Kanalex ou similar, lançado diretamente no solo, exclusive escavação e reaterro</t>
  </si>
  <si>
    <t>11.002.004 </t>
  </si>
  <si>
    <t>Duto corrugado flexível em PEAD Ø = 3", tipo Kanalex ou similar, lançado diretamente no solo, exclusive escavação e reaterro</t>
  </si>
  <si>
    <t>11.003 </t>
  </si>
  <si>
    <t>11.003.001 </t>
  </si>
  <si>
    <t>Interruptor 01 seção, com caixa pvc 4"x2"</t>
  </si>
  <si>
    <t>11.003.002 </t>
  </si>
  <si>
    <t>Interruptor 02 seções, com caixa pvc 4"x2"</t>
  </si>
  <si>
    <t>11.003.003 </t>
  </si>
  <si>
    <t>Interruptor 01 seção simples, de embutir, com placa, conjugado com tomada 2p+t, ABNT, 10A, inclusive caixa pvc 4x2</t>
  </si>
  <si>
    <t>11.003.004 </t>
  </si>
  <si>
    <t>Tomada 2p + t, ABNT, de embutir, 10 A, com placa em pvc</t>
  </si>
  <si>
    <t>11.003.005 </t>
  </si>
  <si>
    <t>Tomada dupla, de embutir, para uso geral, 2P+T, ABNT, 10A</t>
  </si>
  <si>
    <t>11.003.006 </t>
  </si>
  <si>
    <t>Tomada 2p+t, ABNT, 10 A, para piso, com placa em metal amarelo e caixa pvc</t>
  </si>
  <si>
    <t>11.003.007 </t>
  </si>
  <si>
    <t>Tomada para ar condicionado, tipo arstop, com disjuntor b-ipolar 30a, embutida</t>
  </si>
  <si>
    <t>11.004 </t>
  </si>
  <si>
    <t>11.004.001 </t>
  </si>
  <si>
    <t>Luminária fluorescente tubular, 2 x 40 w  / 127 v, completa</t>
  </si>
  <si>
    <t>11.004.002 </t>
  </si>
  <si>
    <t>Luminária plafonier tipo drops (tecnolux ref.2385 ou similar), inclusive lâmpada incandescente 100w</t>
  </si>
  <si>
    <t>11.005 </t>
  </si>
  <si>
    <t>11.005.001 </t>
  </si>
  <si>
    <t>Disjuntor termomagnetico monopolar 10 A, padrão DIN (linha branca) curva de disparo B, corrente de interrupção 5KA, ref.: Siemens 5 SX1 ou similar.</t>
  </si>
  <si>
    <t>11.005.002 </t>
  </si>
  <si>
    <t>Disjuntor termomagnetico monopolar 13 A, padrão DIN (linha branca) curva de disparo B, corrente de interrupção 5KA, ref.: Siemens 5 SX1 ou similar.</t>
  </si>
  <si>
    <t>11.005.003 </t>
  </si>
  <si>
    <t>Disjuntor termomagnetico monopolar 16 A, padrão DIN (linha branca) curva de disparo B, corrente de interrupção 5KA, ref.: Siemens 5 SX1 ou similar.</t>
  </si>
  <si>
    <t>11.005.004 </t>
  </si>
  <si>
    <t>Disjuntor termomagnetico monopolar 20 A, padrão DIN (Europeu - linha branca), curva B, corrente 5KA</t>
  </si>
  <si>
    <t>11.005.005 </t>
  </si>
  <si>
    <t>Disjuntor termomagnetico bipolar 10 A, padrão NEMA (Americano - linha preta)</t>
  </si>
  <si>
    <t>11.005.006 </t>
  </si>
  <si>
    <t>Disjuntor termomagnetico bipolar 13 A, padrão NEMA (linha branca)</t>
  </si>
  <si>
    <t>11.005.007 </t>
  </si>
  <si>
    <t>Disjuntor termomagnetico bipolar 16 A, padrão DIN (Europeu - linha branca)</t>
  </si>
  <si>
    <t>11.005.008 </t>
  </si>
  <si>
    <t>Disjuntor termomagnetico tripolar  15 A, padrão NEMA ( linha preta ), corrente interrupção 5KA, ref.: Eletromar ou similar</t>
  </si>
  <si>
    <t>11.005.009 </t>
  </si>
  <si>
    <t>Disjuntor termomagnetico tripolar 150 A, padrão DIN (Europeu - linha branca), corrente 10 KA</t>
  </si>
  <si>
    <t>11.005.010 </t>
  </si>
  <si>
    <t>Disjuntor termomagnetico tripolar 175 A, padrão NEMA (Americano - linha preta), 10KA</t>
  </si>
  <si>
    <t>11.006 </t>
  </si>
  <si>
    <t>11.006.001 </t>
  </si>
  <si>
    <t>Quadro de distribuição de embutir, com barramento, em chapa de aço, para até 18 disjuntores padrão europeu (linha branca), exclusive disjuntores</t>
  </si>
  <si>
    <t>11.007 </t>
  </si>
  <si>
    <t>11.007.001 </t>
  </si>
  <si>
    <t>Padrão trifásico, (220V / 127V) para categoria T5, completo, entrada aérea saída subterrânea, instalado em muro ou mureta, conforme norma da REDE CEMAT</t>
  </si>
  <si>
    <t>12 </t>
  </si>
  <si>
    <t>INSTALAÇÕES HIDRÁULICAS</t>
  </si>
  <si>
    <t>12.001 </t>
  </si>
  <si>
    <t>12.001.001 </t>
  </si>
  <si>
    <t>Registro gaveta bruto  3/4" (ref.1510 hd ) Deca ou similar</t>
  </si>
  <si>
    <t>12.001.002 </t>
  </si>
  <si>
    <t>Tubo pvc rígido soldável marrom p/ água, d = 25 mm (3/4")</t>
  </si>
  <si>
    <t>12.001.003 </t>
  </si>
  <si>
    <t>Joelho 90º de pvc rígido soldável, marrom  diâm = 25mm</t>
  </si>
  <si>
    <t>12.001.004 </t>
  </si>
  <si>
    <t>Adaptador de pvc rígido soldável c/ flanges livres p/ caixa de água diâm = 50mm x 11/2"</t>
  </si>
  <si>
    <t>12.001.005 </t>
  </si>
  <si>
    <t>Adaptador de pvc rígido soldável longo c/ flanges livres p/ caixa de água diâm = 25mm x 3/4"</t>
  </si>
  <si>
    <t>12.001.006 </t>
  </si>
  <si>
    <t>Adaptador de pvc rígido soldável curto c/ bolsa e rosca p/ registro diâm = 25mm x 3/4"</t>
  </si>
  <si>
    <t>12.002 </t>
  </si>
  <si>
    <t>12.002.001 </t>
  </si>
  <si>
    <t>Registro gaveta c/canopla cromada, d=40mm (1 1/2"), ref.1509, linha Targa C40, Deca ou similar</t>
  </si>
  <si>
    <t>12.002.002 </t>
  </si>
  <si>
    <t>Registro gaveta c/ canopla cromada, d=15mm (1/2") - ref.1509 Deca ou similar</t>
  </si>
  <si>
    <t>12.002.003 </t>
  </si>
  <si>
    <t>Registro gaveta c/ canopla cromada, d=20mm (3/4") - ref.1509 Deca ou similar</t>
  </si>
  <si>
    <t>12.002.004 </t>
  </si>
  <si>
    <t>Válvula de descarga cromada c/ canopla lisa 40 mm (1 1/2")</t>
  </si>
  <si>
    <t>12.003 </t>
  </si>
  <si>
    <t>12.003.001 </t>
  </si>
  <si>
    <t>Adaptador de pvc rígido soldável c/ flanges livres p/ caixa de água diâm = 20mm x 1/2"</t>
  </si>
  <si>
    <t>12.003.002 </t>
  </si>
  <si>
    <t>12.003.003 </t>
  </si>
  <si>
    <t>Adaptador de pvc rígido soldável curto c/ bolsa e rosca p/ registro diâm = 20mm x 1/2"</t>
  </si>
  <si>
    <t>12.003.004 </t>
  </si>
  <si>
    <t>12.003.005 </t>
  </si>
  <si>
    <t>Adaptador de pvc rígido soldável curto c/ bolsa e rosca p/ registro diâm = 50mm x 11/2"</t>
  </si>
  <si>
    <t>12.003.006 </t>
  </si>
  <si>
    <t>Bucha de redução longa de pvc rígido soldável, marrom, diâm = 50 x 20mm</t>
  </si>
  <si>
    <t>12.003.007 </t>
  </si>
  <si>
    <t>Bucha de redução longa de pvc rígido soldável, marrom, diâm = 50 x 25mm</t>
  </si>
  <si>
    <t>12.003.008 </t>
  </si>
  <si>
    <t>Joelho 90º de pvc rígido soldável, marrom  diâm = 20mm</t>
  </si>
  <si>
    <t>12.003.009 </t>
  </si>
  <si>
    <t>12.003.010 </t>
  </si>
  <si>
    <t>Joelho 90º de pvc rígido soldável, marrom  diâm = 50mm</t>
  </si>
  <si>
    <t>12.003.011 </t>
  </si>
  <si>
    <t>Tubo pvc rígido soldável marrom p/ água, d = 20 mm (1/2")</t>
  </si>
  <si>
    <t>12.003.012 </t>
  </si>
  <si>
    <t>12.003.013 </t>
  </si>
  <si>
    <t>Tubo pvc rígido soldável marrom p/ água, d = 50 mm (1 1/2")</t>
  </si>
  <si>
    <t>12.003.014 </t>
  </si>
  <si>
    <t>Tê 90º de pvc rígido soldável, marrom  diâm = 20mm</t>
  </si>
  <si>
    <t>12.003.015 </t>
  </si>
  <si>
    <t>Tê 90º de pvc rígido soldável, marrom  diâm = 25mm</t>
  </si>
  <si>
    <t>12.003.016 </t>
  </si>
  <si>
    <t>Tê 90º de pvc rígido soldável, marrom  diâm = 50mm</t>
  </si>
  <si>
    <t>12.003.017 </t>
  </si>
  <si>
    <t>Tê de redução 90º de pvc rígido soldável, marrom  diâm = 50 x 20mm</t>
  </si>
  <si>
    <t>12.003.018 </t>
  </si>
  <si>
    <t>Tê de redução 90º de pvc rígido soldável, marrom  diâm = 50 x 25mm</t>
  </si>
  <si>
    <t>12.004 </t>
  </si>
  <si>
    <t>12.004.001 </t>
  </si>
  <si>
    <t>Joelho 90º pvc rígido soldável c/bucha de latão,  d= 20mm x 1/2"</t>
  </si>
  <si>
    <t>12.004.002 </t>
  </si>
  <si>
    <t>Joelho 90º pvc rígido soldável c/bucha de latão,  d= 25mm x 3/4"</t>
  </si>
  <si>
    <t>12.004.003 </t>
  </si>
  <si>
    <t>Tê 90º pvc rígido soldável, LLR, c/bucha de latão na bolsa central, d= 20 x 1/2"</t>
  </si>
  <si>
    <t>12.004.004 </t>
  </si>
  <si>
    <t>Tê 90º pvc rígido soldável, LLR, c/bucha de latão na bolsa central, d= 25 x 3/4"</t>
  </si>
  <si>
    <t>12.005 </t>
  </si>
  <si>
    <t>12.005.001 </t>
  </si>
  <si>
    <t>Torneira cromada para pia de cozinha, ESTEVES, de parede, com articulador, linha Mônaco VTP038 (1168), 1/2" ou similar</t>
  </si>
  <si>
    <t>12.005.002 </t>
  </si>
  <si>
    <t>Torneira cromada para tanque/jardim, 1/2", ref.1153, linha Misty, Fabrimar ou similar</t>
  </si>
  <si>
    <t>12.005.003 </t>
  </si>
  <si>
    <t>Torneira cromada para lavatório, ESTEVES, convencional, linha Mônaco VTL 140 (1190), 1/2" ou similar</t>
  </si>
  <si>
    <t>12.005.004 </t>
  </si>
  <si>
    <t>Vaso sanitário convencional deca linha ravena, com assento deca ref ap610, tubo de ligação cromado e conjunto de fixação deca ou similares</t>
  </si>
  <si>
    <t>12.005.005 </t>
  </si>
  <si>
    <t>Lavatório com bancada em granito cinza andorinha, e = 2cm, dim 0.60x0.50, com 01 cuba de louça de embutir, sifão cromado, válvula cromada, torneira cromada, inclusive rodopia 7 cm, assentada.</t>
  </si>
  <si>
    <t>12.005.006 </t>
  </si>
  <si>
    <t>Lavatório com bancada em granito cinza andorinha, e = 2cm, dim 1.20x0.50, com 01 cuba de embutir de louça, sifão cromado, válvula cromada, torneira cromada, inclusive rodopia 7 cm, assentada</t>
  </si>
  <si>
    <t>12.005.007 </t>
  </si>
  <si>
    <t>Lavatório com bancada em granito cinza andorinha, e = 2cm, dim 1.40x0.50, com 01 cuba de embutir de louça, sifão cromado, válvula cromada, torneira cromada, inclusive rodopia 7 cm, assentada</t>
  </si>
  <si>
    <t>12.005.008 </t>
  </si>
  <si>
    <t>Lavatório com bancada em granito cinza andorinha, e = 2cm, dim 2.00x0.50, com 02 cubas de embutir de louça, sifão cromado, válvula cromada, torneira cromada, inclusive rodopia 7 cm, assentada</t>
  </si>
  <si>
    <t>12.005.009 </t>
  </si>
  <si>
    <t>Lavatório com bancada em granito cinza andorinha, e = 2cm, dim 3,20x0.50, com 05 cubas de embutir de louça, sifão cromado, válvula cromada, torneira de pé em aço inox decamatic ou similar, inclusive rodopia 7 cm, assentada</t>
  </si>
  <si>
    <t>12.005.010 </t>
  </si>
  <si>
    <t>Lavatório louça de canto (Deca-Izy, ref L-10117 ou similar) sem coluna, c/ sifão cromado, válvula cromada, engate cromado, exclusive torneira</t>
  </si>
  <si>
    <t>12.005.011 </t>
  </si>
  <si>
    <t>Lavatório com bancada em granito cinza andorinha, e = 2cm, dim 3,x0.50, com 05 cubas de embutir de louça, sifão cromado, válvula cromada, torneira de pé em aço inox decamatic ou similar, inclusive rodopia 7 cm, assentada</t>
  </si>
  <si>
    <t>12.005.012 </t>
  </si>
  <si>
    <t>Bancada em granito cinza andorinha, e = 2cm, dim 3,85x0.60, com 01 vaso sanitário (pia de despejo) e 01 cuba de embutir de louça, sifão cromado, válvula cromada, torneira de pé em aço inox decamatic ou similar, inclusive rodopia 7 cm, assentada</t>
  </si>
  <si>
    <t>12.005.013 </t>
  </si>
  <si>
    <t>Lavatório com bancada em granito cinza andorinha, e = 2cm, dim 1.60x0.50, com 02 cubas de embutir de louça, sifão cromado, válvula cromada, torneira cromada, inclusive rodopia 7 cm, assentada</t>
  </si>
  <si>
    <t>12.005.014 </t>
  </si>
  <si>
    <t>Pia de cozinha com bancada em aço inox, dim 1,60x0,60m, c/ 02 cubas,válvulas cromada, torneiras cromada e sifão cromado, concretada e assentada</t>
  </si>
  <si>
    <t>12.005.015 </t>
  </si>
  <si>
    <t>Tanque em aço inox, incluso torneira cromada, sifão PVC e válvula cromada</t>
  </si>
  <si>
    <t>13 </t>
  </si>
  <si>
    <t>INSTALAÇÕES SANITÁRIAS</t>
  </si>
  <si>
    <t>13.001 </t>
  </si>
  <si>
    <t>13.001.001 </t>
  </si>
  <si>
    <t>13.001.002 </t>
  </si>
  <si>
    <t>13.002 </t>
  </si>
  <si>
    <t>13.002.001 </t>
  </si>
  <si>
    <t>Caixa sifonada quadrada, com sete entradas e uma saída, d = 150 x 150 x 50mm, ref. nº26, acabamento aluminio, marca Akros ou similar</t>
  </si>
  <si>
    <t>13.002.002 </t>
  </si>
  <si>
    <t>Ralo sifonado em pvc d = 100 mm altura regulável, saída 40 mm, com grelha redonda acabamento cromado</t>
  </si>
  <si>
    <t>13.003 </t>
  </si>
  <si>
    <t>13.003.001 </t>
  </si>
  <si>
    <t>Curva 45° longa em pvc rígido soldável, diâm = 100mm</t>
  </si>
  <si>
    <t>13.003.002 </t>
  </si>
  <si>
    <t>Curva 90° curta em pvc rígido soldável, diâm = 100mm</t>
  </si>
  <si>
    <t>13.003.003 </t>
  </si>
  <si>
    <t>Curva 90° curta pvc soldável p/ esgoto secundário, diâm = 40mm</t>
  </si>
  <si>
    <t>13.003.004 </t>
  </si>
  <si>
    <t>Joelho de 45° em pvc rígido soldável, para esgoto secundário, diâm = 40mm</t>
  </si>
  <si>
    <t>13.003.005 </t>
  </si>
  <si>
    <t>Joelho 45° em pvc rígido soldável, diâm = 50mm</t>
  </si>
  <si>
    <t>13.003.006 </t>
  </si>
  <si>
    <t>Joelho 45° em pvc rígido soldável, diâm = 75mm</t>
  </si>
  <si>
    <t>13.003.007 </t>
  </si>
  <si>
    <t>Joelho de 90° com bolsa para anel, em pvc rígido soldável, para esgoto secundário, diâm = 40mm</t>
  </si>
  <si>
    <t>13.003.008 </t>
  </si>
  <si>
    <t>Junção simples em pvc rígido soldável, para esgoto primário, diâm = 100 x 50mm</t>
  </si>
  <si>
    <t>13.003.009 </t>
  </si>
  <si>
    <t>Junção simples em pvc rígido soldável, para esgoto primário, diâm = 100 x 100mm</t>
  </si>
  <si>
    <t>13.003.010 </t>
  </si>
  <si>
    <t>Junção simples em pvc rígido soldável, para esgoto primário, diâm = 50 x 50mm</t>
  </si>
  <si>
    <t>13.003.011 </t>
  </si>
  <si>
    <t>Junção simples em pvc rígido soldável, para esgoto primário, diâm = 75 x 50mm</t>
  </si>
  <si>
    <t>13.003.012 </t>
  </si>
  <si>
    <t>Luva simples em pvc rígido soldável, para esgoto primário, diâm = 100mm</t>
  </si>
  <si>
    <t>13.003.013 </t>
  </si>
  <si>
    <t>Luva simples em pvc rígido soldável, para esgoto primário, diâm = 50mm</t>
  </si>
  <si>
    <t>13.003.014 </t>
  </si>
  <si>
    <t>Luva simples em pvc rígido soldável, para esgoto primário, diâm = 75mm</t>
  </si>
  <si>
    <t>13.003.015 </t>
  </si>
  <si>
    <t>Tubo pvc rígido soldável ponta e bolsa p/ esgoto secundário, d = 40 mm</t>
  </si>
  <si>
    <t>13.003.016 </t>
  </si>
  <si>
    <t>Tubo pvc rígido soldável ponta e bolsa p/ esgoto primário, d = 50 mm</t>
  </si>
  <si>
    <t>13.003.017 </t>
  </si>
  <si>
    <t>Tubo pvc rígido soldável ponta e bolsa p/ esgoto primário, d = 75 mm</t>
  </si>
  <si>
    <t>13.003.018 </t>
  </si>
  <si>
    <t>Tubo pvc rígido soldável ponta e bolsa p/ esgoto primário, d = 100 mm</t>
  </si>
  <si>
    <t>13.004 </t>
  </si>
  <si>
    <t>13.004.001 </t>
  </si>
  <si>
    <t>Tanque séptico circular de alvenaria, câmara única, Diâmetro = 1,60m / Profundidade = 2,00m (conforme detalhamento no projeto sanitário)</t>
  </si>
  <si>
    <t>13.004.002 </t>
  </si>
  <si>
    <t>Sumidouro circular de alvenaria, Diâmetro = 1,50m / Profundidade = 2,00m (conforme detalhametno no projeto sanitário)</t>
  </si>
  <si>
    <t>14 </t>
  </si>
  <si>
    <t>SERVIÇOS COMPLEMENTARES</t>
  </si>
  <si>
    <t>14.001 </t>
  </si>
  <si>
    <t>14.001.001 </t>
  </si>
  <si>
    <t>Broca de concreto armado, controle tipo C, fck=13,5 MPa, Ø=25cm (espaçadas a cada 3,00m com 1,50m de profundidade)</t>
  </si>
  <si>
    <t>14.001.002 </t>
  </si>
  <si>
    <t>Forma plana para estruturas, em tábuas de pinho, 02 usos (Pilares de 10cm x 15cm espaçados a cada 3,00m)</t>
  </si>
  <si>
    <t>14.001.003 </t>
  </si>
  <si>
    <t>Concreto simples fabricado na obra, fck=21 mpa, lançado e adensado (Pilares de 10cm x 15cm espaçados a cada 3,00m)</t>
  </si>
  <si>
    <t>14.001.004 </t>
  </si>
  <si>
    <t>Aço CA - 50 Ø 6,3 a 12,5mm, inclusive corte, dobragem, montagem e colocacao de ferragens nas formas, para superestruturas e fundações (Para Pilares: 4Ø6,3mm + Ø5mm c/ 20cm)</t>
  </si>
  <si>
    <t>14.001.005 </t>
  </si>
  <si>
    <t>Forma plana para estruturas, em tábuas de pinho, 02 usos (Vigas baldrame 10cm x 20cm)</t>
  </si>
  <si>
    <t>14.001.006 </t>
  </si>
  <si>
    <t>14.001.007 </t>
  </si>
  <si>
    <t>Aço CA - 50 Ø 6,3 a 12,5mm, inclusive corte, dobragem, montagem e colocacao de ferragens nas formas, para superestruturas e fundações (Para Baldrames e Cintas Superiores: 4Ø6,3mm + Ø5mm c/ 20cm)</t>
  </si>
  <si>
    <t>14.001.008 </t>
  </si>
  <si>
    <t>Alvenaria de bloco cerâmico (11,5x19x24)cm, e= 0,115m, com argamassa t5 - 1:2:8 (cimento/cal/areia), junta de 2,0cm</t>
  </si>
  <si>
    <t>14.001.009 </t>
  </si>
  <si>
    <t>14.001.010 </t>
  </si>
  <si>
    <t>14.001.011 </t>
  </si>
  <si>
    <t>Pintura de acabamento com aplicação de 01 demão de tinta PVA latex para exteriores - cores convencionais</t>
  </si>
  <si>
    <t>14.002 </t>
  </si>
  <si>
    <t>14.002.001 </t>
  </si>
  <si>
    <t>Grade de ferro padrão escola, altura 1,55 m, com montantes em perfil "u" de chapa udc 75 x 38 x 2,65 mm (duplo) a cada 3.00m, barras verticais de seção quadrada de 1/2" e barra chata de 1 1/2" x 3/16" (dupla) horizontais</t>
  </si>
  <si>
    <t>14.002.002 </t>
  </si>
  <si>
    <t>Pintura de acabamento com aplicação de 02 demãos de tinta esmalte sintético ref J022, suvinil ou similar, exclusive lixamento</t>
  </si>
  <si>
    <t>14.002.003 </t>
  </si>
  <si>
    <t>Portão em tubo de ferro galvanizado d=1", medindo 4,00x3,00 m, de correr</t>
  </si>
  <si>
    <t>Un</t>
  </si>
  <si>
    <t>14.002.004 </t>
  </si>
  <si>
    <t>Portão em tubo de ferro galvanizado d=1", padrão escolas (1,50m x 2,00m), de abrir</t>
  </si>
  <si>
    <t>14.003 </t>
  </si>
  <si>
    <t>14.003.001 </t>
  </si>
  <si>
    <t>Passeio em concreto simples c/ cimentado e=5cm, juntas de madeira.</t>
  </si>
  <si>
    <t>14.004 </t>
  </si>
  <si>
    <t>14.005 </t>
  </si>
  <si>
    <t>Passeio em concreto simples c/ cimentado e=5cm, juntas de madeira, 48,5m de comprimento x 2,50m de largura</t>
  </si>
  <si>
    <t>TOTAL DO ORÇAMENTO</t>
  </si>
  <si>
    <t>PLANILHA ORÇAMENTÁRIA DE MÃO DE OBRA</t>
  </si>
  <si>
    <t>Obra:</t>
  </si>
  <si>
    <t>Local</t>
  </si>
  <si>
    <t>Data Base:</t>
  </si>
  <si>
    <t>Município</t>
  </si>
  <si>
    <t>Primavera do Leste - MT</t>
  </si>
  <si>
    <t>Maio/2011</t>
  </si>
  <si>
    <t>B.D.I. (%):</t>
  </si>
  <si>
    <t>UBS JARDIM VENEZA</t>
  </si>
  <si>
    <t>Rua Vaticano, Quadra 05, Lote 01, Jardim Veneza.</t>
  </si>
  <si>
    <t>Estacas tipo "broca"</t>
  </si>
  <si>
    <t>Sapatas</t>
  </si>
  <si>
    <t>Vigas Baldrame</t>
  </si>
  <si>
    <t>Madeira</t>
  </si>
  <si>
    <t>Metálica</t>
  </si>
  <si>
    <t>Fios e Cabos</t>
  </si>
  <si>
    <t>Eletrodutos</t>
  </si>
  <si>
    <t>Tomadas e Interruptores</t>
  </si>
  <si>
    <t>Luminárias e Acessórios</t>
  </si>
  <si>
    <t>Disjuntores</t>
  </si>
  <si>
    <t>Quadros de Distribuição</t>
  </si>
  <si>
    <t>Entrada de Energia</t>
  </si>
  <si>
    <t>Alimentação</t>
  </si>
  <si>
    <t>Metais</t>
  </si>
  <si>
    <t>PVC Rígido Soldável</t>
  </si>
  <si>
    <t>PVC Rígido Soldável com Bucha de Latão</t>
  </si>
  <si>
    <t>Louças e Acessórios</t>
  </si>
  <si>
    <t>Caixas de Passagem</t>
  </si>
  <si>
    <t>Caixa de gordura - "cg" - (50 x 50 x 65cm) - conforme projeto</t>
  </si>
  <si>
    <t>Caixa de inspeção  0.60 x 0.60 x 0.60m - conforme projeto</t>
  </si>
  <si>
    <t>PVC Acessórios</t>
  </si>
  <si>
    <t>PVC Esgoto</t>
  </si>
  <si>
    <t>Unidades de Tratamento</t>
  </si>
  <si>
    <t>Muro de Fechamento</t>
  </si>
  <si>
    <t>Grade de Fechamento (48,50m lineares na testada do lote com 1,70m de altura sobre mureta de 0,50m de altura)</t>
  </si>
  <si>
    <t>Calçada em Volta do Prédio</t>
  </si>
  <si>
    <t>Passeio Público</t>
  </si>
  <si>
    <t>Área Construída:</t>
  </si>
  <si>
    <t xml:space="preserve">Importa o presente orçamento em </t>
  </si>
  <si>
    <t>(Quatrocentos e trinta e oito mil, seiscentos</t>
  </si>
  <si>
    <t>e sessenta e nove reais e sessenta e um centavos.)</t>
  </si>
  <si>
    <t>Primavera do Leste, 24 de Maio de 2011.</t>
  </si>
  <si>
    <t>(Cento e trinta e três mil, quatrocentos e</t>
  </si>
  <si>
    <t>vinte reais e oitenta e oito centavos.)</t>
  </si>
  <si>
    <t>Local:</t>
  </si>
  <si>
    <t>Município:</t>
  </si>
  <si>
    <t>Departamento de Engenharia</t>
  </si>
  <si>
    <t>Pintura para interiores, sobre paredes ou tetos, com lixamento, aplicação de 01 demão de líquido selador acrílico, 01 demão de textura acrílica branca e 02 demãos de tinta acrílica lavável premium</t>
  </si>
  <si>
    <t>Pintura para exteriores, sobre paredes, com lixamento, aplicação de 01 demão de selador acrílico, 01 demão de massa acrílica branca e 02 demãos de tinta acrílica premium para exteriores</t>
  </si>
  <si>
    <t xml:space="preserve">Primavera do Leste, </t>
  </si>
  <si>
    <t>Primavera do Leste/MT</t>
  </si>
  <si>
    <t>PLANILHA  ORÇAMENTÁRIA</t>
  </si>
  <si>
    <t>QUANTIDADE DE PROJETO</t>
  </si>
  <si>
    <t>PREÇO UNITÁRIO DE CONTRATO</t>
  </si>
  <si>
    <t>VALOR DE CONTRATO</t>
  </si>
  <si>
    <t>Referencia:</t>
  </si>
  <si>
    <t>Prazo de Execução:</t>
  </si>
  <si>
    <t>_________________________________________</t>
  </si>
  <si>
    <t>Placa de obra em chapa aço galvanizado, instalada</t>
  </si>
  <si>
    <t>Engª. Civil - CREA 100.80.200-0</t>
  </si>
  <si>
    <t>120 dias</t>
  </si>
  <si>
    <t>M</t>
  </si>
  <si>
    <t>FERNANDA CRISTINE RABELO GUENO</t>
  </si>
  <si>
    <t>UM</t>
  </si>
  <si>
    <t>ORSE4654</t>
  </si>
  <si>
    <t>SINAPI 74077</t>
  </si>
  <si>
    <t>Locação Convencional de obra, através de gabarito de tábuas corridas pontaletadas CR 3,84</t>
  </si>
  <si>
    <t>SINAPI 73847</t>
  </si>
  <si>
    <t>MÊS</t>
  </si>
  <si>
    <t>CEMITÉRIO PARQUE</t>
  </si>
  <si>
    <t>4.523,40m2</t>
  </si>
  <si>
    <t>Aluguel de container/escr/WC C/1 vaso/1 lav/1 mic/4 chuv COMPR 6,2m alt 2,5m chapa aço trap forro isol</t>
  </si>
  <si>
    <t>ALAMBRADO</t>
  </si>
  <si>
    <t>ORSE 4302</t>
  </si>
  <si>
    <t xml:space="preserve">Alambrado (ht=1,80m) com tela galvanizada 3" x 3" (h=1,40m), montantes em mourões de concreto seção 10x10cm, a cada 1,80m,  mureta em alvenaria (h=0,40m) revestida e pintada </t>
  </si>
  <si>
    <t>CAMPO DE SEPULTAMENTO</t>
  </si>
  <si>
    <t>SINAPI 90105</t>
  </si>
  <si>
    <t>Escavação mecanizada de vala com prof até 1,5m,com retroescavadeira(capacidade de caçamba 0,26m3)</t>
  </si>
  <si>
    <t>SINAPI 73964/6</t>
  </si>
  <si>
    <t xml:space="preserve">Reaterro de vala com compactação manual </t>
  </si>
  <si>
    <t>SINAPI 85180</t>
  </si>
  <si>
    <t>Plantio de grama esmeralda em rolo</t>
  </si>
  <si>
    <t>SEPULTURA ( LÓCULOS )</t>
  </si>
  <si>
    <t>Concreto Usinado Bombeado FCK=15MPA,inclusive lançamento e adensamento</t>
  </si>
  <si>
    <t>SINAPI 85662</t>
  </si>
  <si>
    <t>SINAPI 74138/1</t>
  </si>
  <si>
    <t>Armação em Tela de Aço Soldada Nervurada Q-92, Aço CA-60, 4,2MM, malha M2 CR 10,83</t>
  </si>
  <si>
    <t>SINAPI 89453</t>
  </si>
  <si>
    <t>Alvenaria de blocos de concreto estrutural 14X19X39 cm, (esp 14 cm fck = 4,5MPA</t>
  </si>
  <si>
    <t>SINAPI 83733</t>
  </si>
  <si>
    <t>Impermeabilização de Superfície com Argamassa de Cimento e Areia grossa, traço 1:4, com aditivo impermeabilizante e= 2cm</t>
  </si>
  <si>
    <t>PLACA</t>
  </si>
  <si>
    <t>SINAPI 76916/2</t>
  </si>
  <si>
    <t>Placa esmaltada para identificação de nr de rua, dimensões 45x25cm  UN CR 96,63</t>
  </si>
  <si>
    <t>Av Projetada</t>
  </si>
  <si>
    <t>BDI:</t>
  </si>
  <si>
    <t>VALOR DE 01 BLOCO ( PARA LÓCULOS TAMANHO PADRÃO) - 378 UNIDADES</t>
  </si>
  <si>
    <t>VALOR DE 01 BLOCO ( PARA LÓCULOS TAMANHO MAIOR) - 18 UNIDADES</t>
  </si>
  <si>
    <t>VALOR DE 0,5 BLOCO (PARA LÓCULOS TAMANHO PADRÃO LOCALIZADOS NA DIVISA DA ÁREA) - 40 UNIDADES</t>
  </si>
  <si>
    <t>TOTAL GERAL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</si>
</sst>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_(* #,##0.000_);_(* \(#,##0.000\);_(* &quot;-&quot;??_);_(@_)"/>
    <numFmt numFmtId="175" formatCode="##.##&quot; m²&quot;"/>
    <numFmt numFmtId="176" formatCode="##.##00"/>
    <numFmt numFmtId="177" formatCode="##.##0"/>
    <numFmt numFmtId="178" formatCode="##.##"/>
    <numFmt numFmtId="179" formatCode="##.###"/>
    <numFmt numFmtId="180" formatCode="##.####"/>
    <numFmt numFmtId="181" formatCode="0.0%"/>
    <numFmt numFmtId="182" formatCode="0.0&quot; m²&quot;"/>
    <numFmt numFmtId="183" formatCode="0.00&quot; m²&quot;"/>
    <numFmt numFmtId="184" formatCode="0.000&quot; m²&quot;"/>
    <numFmt numFmtId="185" formatCode="[$-416]dddd\,\ d&quot; de &quot;mmmm&quot; de &quot;yyyy"/>
    <numFmt numFmtId="186" formatCode="[$-416]mmmm\-yy;@"/>
    <numFmt numFmtId="187" formatCode="[$-416]mmm\-yy;@"/>
    <numFmt numFmtId="188" formatCode="#,##0.00&quot; m²&quot;"/>
    <numFmt numFmtId="189" formatCode="0.000"/>
    <numFmt numFmtId="190" formatCode="0.000%"/>
    <numFmt numFmtId="191" formatCode="0.0"/>
    <numFmt numFmtId="192" formatCode="_(* #,##0.0000_);_(* \(#,##0.0000\);_(* &quot;-&quot;??_);_(@_)"/>
    <numFmt numFmtId="193" formatCode="0.00&quot; m&quot;"/>
    <numFmt numFmtId="194" formatCode="0&quot; dias&quot;"/>
    <numFmt numFmtId="195" formatCode="0.0000%"/>
    <numFmt numFmtId="196" formatCode="0.00000%"/>
    <numFmt numFmtId="197" formatCode="0.0000"/>
    <numFmt numFmtId="198" formatCode="#,##0.0000"/>
    <numFmt numFmtId="199" formatCode="#,##0.000"/>
    <numFmt numFmtId="200" formatCode="d/m/yy;@"/>
    <numFmt numFmtId="201" formatCode="dd/mm/yy;@"/>
    <numFmt numFmtId="202" formatCode="[$-416]d\ \ mmmm\,\ yyyy;@"/>
    <numFmt numFmtId="203" formatCode="[$-F800]dddd\,\ mmmm\ dd\,\ yyyy"/>
    <numFmt numFmtId="204" formatCode="#,##0.0"/>
    <numFmt numFmtId="205" formatCode="_-* #,##0.00000_-;\-* #,##0.00000_-;_-* &quot;-&quot;?????_-;_-@_-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  <numFmt numFmtId="210" formatCode="&quot;Ativar&quot;;&quot;Ativar&quot;;&quot;Desativar&quot;"/>
    <numFmt numFmtId="211" formatCode="_(* #,##0.00000_);_(* \(#,##0.00000\);_(* &quot;-&quot;??_);_(@_)"/>
    <numFmt numFmtId="212" formatCode="_(* #,##0.000000_);_(* \(#,##0.0000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EE7A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wrapText="1"/>
    </xf>
    <xf numFmtId="172" fontId="1" fillId="32" borderId="11" xfId="0" applyNumberFormat="1" applyFont="1" applyFill="1" applyBorder="1" applyAlignment="1">
      <alignment horizontal="center"/>
    </xf>
    <xf numFmtId="173" fontId="1" fillId="32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0" fontId="1" fillId="33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/>
    </xf>
    <xf numFmtId="171" fontId="0" fillId="33" borderId="12" xfId="57" applyNumberFormat="1" applyFont="1" applyFill="1" applyBorder="1" applyAlignment="1">
      <alignment horizontal="right"/>
    </xf>
    <xf numFmtId="171" fontId="1" fillId="33" borderId="12" xfId="57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171" fontId="0" fillId="0" borderId="13" xfId="57" applyNumberFormat="1" applyFont="1" applyBorder="1" applyAlignment="1">
      <alignment horizontal="right"/>
    </xf>
    <xf numFmtId="171" fontId="0" fillId="0" borderId="13" xfId="57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171" fontId="1" fillId="0" borderId="13" xfId="57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171" fontId="0" fillId="33" borderId="13" xfId="57" applyNumberFormat="1" applyFont="1" applyFill="1" applyBorder="1" applyAlignment="1">
      <alignment horizontal="right"/>
    </xf>
    <xf numFmtId="171" fontId="1" fillId="33" borderId="13" xfId="57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171" fontId="1" fillId="33" borderId="14" xfId="57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172" fontId="0" fillId="0" borderId="17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173" fontId="0" fillId="0" borderId="18" xfId="0" applyNumberFormat="1" applyFont="1" applyBorder="1" applyAlignment="1">
      <alignment horizontal="right"/>
    </xf>
    <xf numFmtId="0" fontId="1" fillId="0" borderId="19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171" fontId="0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1" fontId="0" fillId="0" borderId="0" xfId="57" applyFont="1" applyAlignment="1">
      <alignment horizontal="right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1" fontId="45" fillId="0" borderId="0" xfId="57" applyFont="1" applyAlignment="1">
      <alignment horizontal="center"/>
    </xf>
    <xf numFmtId="171" fontId="46" fillId="0" borderId="0" xfId="57" applyFont="1" applyFill="1" applyAlignment="1">
      <alignment horizontal="center"/>
    </xf>
    <xf numFmtId="0" fontId="1" fillId="0" borderId="0" xfId="0" applyFont="1" applyBorder="1" applyAlignment="1">
      <alignment horizontal="left"/>
    </xf>
    <xf numFmtId="171" fontId="45" fillId="0" borderId="0" xfId="57" applyFont="1" applyAlignment="1">
      <alignment horizontal="center" vertic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71" fontId="0" fillId="0" borderId="0" xfId="57" applyFont="1" applyBorder="1" applyAlignment="1">
      <alignment horizontal="right"/>
    </xf>
    <xf numFmtId="171" fontId="0" fillId="0" borderId="0" xfId="57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71" fontId="0" fillId="0" borderId="22" xfId="57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172" fontId="0" fillId="0" borderId="19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vertical="center" wrapText="1"/>
    </xf>
    <xf numFmtId="4" fontId="46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/>
    </xf>
    <xf numFmtId="171" fontId="45" fillId="0" borderId="0" xfId="57" applyFont="1" applyFill="1" applyAlignment="1">
      <alignment horizontal="center"/>
    </xf>
    <xf numFmtId="171" fontId="0" fillId="0" borderId="0" xfId="57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71" fontId="1" fillId="0" borderId="0" xfId="57" applyFont="1" applyBorder="1" applyAlignment="1">
      <alignment horizontal="center"/>
    </xf>
    <xf numFmtId="171" fontId="0" fillId="0" borderId="0" xfId="57" applyFont="1" applyBorder="1" applyAlignment="1">
      <alignment horizontal="center"/>
    </xf>
    <xf numFmtId="201" fontId="0" fillId="0" borderId="0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171" fontId="0" fillId="0" borderId="13" xfId="57" applyFont="1" applyBorder="1" applyAlignment="1">
      <alignment horizontal="right"/>
    </xf>
    <xf numFmtId="171" fontId="0" fillId="0" borderId="13" xfId="57" applyFont="1" applyBorder="1" applyAlignment="1" applyProtection="1">
      <alignment horizontal="right"/>
      <protection locked="0"/>
    </xf>
    <xf numFmtId="0" fontId="1" fillId="35" borderId="13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center"/>
    </xf>
    <xf numFmtId="171" fontId="1" fillId="35" borderId="13" xfId="57" applyFont="1" applyFill="1" applyBorder="1" applyAlignment="1">
      <alignment horizontal="right"/>
    </xf>
    <xf numFmtId="171" fontId="1" fillId="35" borderId="13" xfId="57" applyFont="1" applyFill="1" applyBorder="1" applyAlignment="1" applyProtection="1">
      <alignment horizontal="right"/>
      <protection locked="0"/>
    </xf>
    <xf numFmtId="0" fontId="48" fillId="0" borderId="13" xfId="0" applyFont="1" applyBorder="1" applyAlignment="1">
      <alignment horizontal="left" wrapText="1"/>
    </xf>
    <xf numFmtId="0" fontId="46" fillId="35" borderId="13" xfId="0" applyFont="1" applyFill="1" applyBorder="1" applyAlignment="1">
      <alignment horizontal="left" wrapText="1"/>
    </xf>
    <xf numFmtId="171" fontId="0" fillId="0" borderId="19" xfId="57" applyFont="1" applyBorder="1" applyAlignment="1">
      <alignment horizontal="right"/>
    </xf>
    <xf numFmtId="171" fontId="0" fillId="0" borderId="24" xfId="57" applyFont="1" applyBorder="1" applyAlignment="1">
      <alignment horizontal="right"/>
    </xf>
    <xf numFmtId="171" fontId="0" fillId="0" borderId="25" xfId="57" applyFont="1" applyBorder="1" applyAlignment="1">
      <alignment horizontal="right"/>
    </xf>
    <xf numFmtId="171" fontId="0" fillId="0" borderId="25" xfId="57" applyFont="1" applyBorder="1" applyAlignment="1">
      <alignment horizontal="right"/>
    </xf>
    <xf numFmtId="4" fontId="47" fillId="0" borderId="25" xfId="0" applyNumberFormat="1" applyFont="1" applyBorder="1" applyAlignment="1">
      <alignment vertical="center" wrapText="1"/>
    </xf>
    <xf numFmtId="4" fontId="46" fillId="0" borderId="25" xfId="0" applyNumberFormat="1" applyFont="1" applyBorder="1" applyAlignment="1">
      <alignment vertical="center" wrapText="1"/>
    </xf>
    <xf numFmtId="171" fontId="0" fillId="0" borderId="26" xfId="57" applyFont="1" applyBorder="1" applyAlignment="1">
      <alignment horizontal="right"/>
    </xf>
    <xf numFmtId="201" fontId="6" fillId="0" borderId="27" xfId="0" applyNumberFormat="1" applyFont="1" applyFill="1" applyBorder="1" applyAlignment="1">
      <alignment horizontal="right"/>
    </xf>
    <xf numFmtId="17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75" fontId="6" fillId="0" borderId="27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/>
    </xf>
    <xf numFmtId="49" fontId="6" fillId="0" borderId="27" xfId="0" applyNumberFormat="1" applyFont="1" applyBorder="1" applyAlignment="1">
      <alignment horizontal="left"/>
    </xf>
    <xf numFmtId="181" fontId="6" fillId="0" borderId="27" xfId="53" applyNumberFormat="1" applyFont="1" applyFill="1" applyBorder="1" applyAlignment="1">
      <alignment horizontal="left"/>
    </xf>
    <xf numFmtId="194" fontId="6" fillId="0" borderId="27" xfId="0" applyNumberFormat="1" applyFont="1" applyFill="1" applyBorder="1" applyAlignment="1">
      <alignment horizontal="left"/>
    </xf>
    <xf numFmtId="0" fontId="1" fillId="36" borderId="12" xfId="0" applyFont="1" applyFill="1" applyBorder="1" applyAlignment="1">
      <alignment horizontal="left" wrapText="1"/>
    </xf>
    <xf numFmtId="0" fontId="0" fillId="36" borderId="12" xfId="0" applyFont="1" applyFill="1" applyBorder="1" applyAlignment="1">
      <alignment horizontal="center"/>
    </xf>
    <xf numFmtId="171" fontId="0" fillId="36" borderId="12" xfId="57" applyFont="1" applyFill="1" applyBorder="1" applyAlignment="1">
      <alignment horizontal="right"/>
    </xf>
    <xf numFmtId="171" fontId="0" fillId="36" borderId="12" xfId="57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/>
    </xf>
    <xf numFmtId="171" fontId="0" fillId="0" borderId="28" xfId="57" applyFont="1" applyBorder="1" applyAlignment="1">
      <alignment horizontal="right"/>
    </xf>
    <xf numFmtId="171" fontId="0" fillId="0" borderId="28" xfId="57" applyFont="1" applyBorder="1" applyAlignment="1" applyProtection="1">
      <alignment horizontal="right"/>
      <protection locked="0"/>
    </xf>
    <xf numFmtId="171" fontId="0" fillId="37" borderId="12" xfId="57" applyFont="1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171" fontId="0" fillId="34" borderId="13" xfId="57" applyFont="1" applyFill="1" applyBorder="1" applyAlignment="1">
      <alignment horizontal="right"/>
    </xf>
    <xf numFmtId="171" fontId="0" fillId="34" borderId="13" xfId="57" applyFont="1" applyFill="1" applyBorder="1" applyAlignment="1" applyProtection="1">
      <alignment horizontal="right"/>
      <protection locked="0"/>
    </xf>
    <xf numFmtId="0" fontId="0" fillId="34" borderId="28" xfId="0" applyFont="1" applyFill="1" applyBorder="1" applyAlignment="1">
      <alignment horizontal="left" wrapText="1"/>
    </xf>
    <xf numFmtId="0" fontId="0" fillId="34" borderId="28" xfId="0" applyFont="1" applyFill="1" applyBorder="1" applyAlignment="1">
      <alignment horizontal="center"/>
    </xf>
    <xf numFmtId="171" fontId="0" fillId="34" borderId="28" xfId="57" applyFont="1" applyFill="1" applyBorder="1" applyAlignment="1">
      <alignment horizontal="right"/>
    </xf>
    <xf numFmtId="171" fontId="0" fillId="34" borderId="28" xfId="57" applyFont="1" applyFill="1" applyBorder="1" applyAlignment="1" applyProtection="1">
      <alignment horizontal="right"/>
      <protection locked="0"/>
    </xf>
    <xf numFmtId="0" fontId="1" fillId="37" borderId="12" xfId="0" applyFont="1" applyFill="1" applyBorder="1" applyAlignment="1">
      <alignment horizontal="left" wrapText="1"/>
    </xf>
    <xf numFmtId="0" fontId="48" fillId="0" borderId="28" xfId="0" applyFont="1" applyBorder="1" applyAlignment="1">
      <alignment horizontal="left" wrapText="1"/>
    </xf>
    <xf numFmtId="0" fontId="46" fillId="37" borderId="12" xfId="0" applyFont="1" applyFill="1" applyBorder="1" applyAlignment="1">
      <alignment horizontal="left" wrapText="1"/>
    </xf>
    <xf numFmtId="0" fontId="1" fillId="37" borderId="12" xfId="0" applyFont="1" applyFill="1" applyBorder="1" applyAlignment="1">
      <alignment horizontal="center"/>
    </xf>
    <xf numFmtId="171" fontId="1" fillId="37" borderId="12" xfId="57" applyFont="1" applyFill="1" applyBorder="1" applyAlignment="1">
      <alignment horizontal="right"/>
    </xf>
    <xf numFmtId="171" fontId="1" fillId="37" borderId="12" xfId="57" applyFont="1" applyFill="1" applyBorder="1" applyAlignment="1" applyProtection="1">
      <alignment horizontal="right"/>
      <protection locked="0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171" fontId="0" fillId="0" borderId="13" xfId="57" applyFont="1" applyFill="1" applyBorder="1" applyAlignment="1">
      <alignment horizontal="right"/>
    </xf>
    <xf numFmtId="171" fontId="0" fillId="0" borderId="13" xfId="57" applyFont="1" applyFill="1" applyBorder="1" applyAlignment="1" applyProtection="1">
      <alignment horizontal="right"/>
      <protection locked="0"/>
    </xf>
    <xf numFmtId="0" fontId="0" fillId="38" borderId="11" xfId="0" applyFont="1" applyFill="1" applyBorder="1" applyAlignment="1">
      <alignment horizontal="center"/>
    </xf>
    <xf numFmtId="171" fontId="0" fillId="38" borderId="11" xfId="57" applyFont="1" applyFill="1" applyBorder="1" applyAlignment="1">
      <alignment horizontal="right"/>
    </xf>
    <xf numFmtId="171" fontId="0" fillId="38" borderId="11" xfId="57" applyFont="1" applyFill="1" applyBorder="1" applyAlignment="1" applyProtection="1">
      <alignment horizontal="right"/>
      <protection locked="0"/>
    </xf>
    <xf numFmtId="0" fontId="0" fillId="0" borderId="29" xfId="0" applyFill="1" applyBorder="1" applyAlignment="1">
      <alignment horizontal="left"/>
    </xf>
    <xf numFmtId="0" fontId="48" fillId="0" borderId="14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center"/>
    </xf>
    <xf numFmtId="171" fontId="0" fillId="0" borderId="14" xfId="57" applyFont="1" applyFill="1" applyBorder="1" applyAlignment="1">
      <alignment horizontal="right"/>
    </xf>
    <xf numFmtId="171" fontId="0" fillId="0" borderId="14" xfId="57" applyFont="1" applyFill="1" applyBorder="1" applyAlignment="1" applyProtection="1">
      <alignment horizontal="right"/>
      <protection locked="0"/>
    </xf>
    <xf numFmtId="0" fontId="1" fillId="38" borderId="11" xfId="0" applyFont="1" applyFill="1" applyBorder="1" applyAlignment="1">
      <alignment horizontal="right" vertical="center" wrapText="1"/>
    </xf>
    <xf numFmtId="172" fontId="0" fillId="0" borderId="0" xfId="0" applyNumberFormat="1" applyFont="1" applyBorder="1" applyAlignment="1">
      <alignment horizontal="right"/>
    </xf>
    <xf numFmtId="171" fontId="1" fillId="0" borderId="0" xfId="57" applyFont="1" applyBorder="1" applyAlignment="1">
      <alignment horizontal="center" vertical="top" wrapText="1"/>
    </xf>
    <xf numFmtId="10" fontId="0" fillId="0" borderId="0" xfId="53" applyNumberFormat="1" applyFont="1" applyBorder="1" applyAlignment="1">
      <alignment horizontal="center" vertical="top"/>
    </xf>
    <xf numFmtId="171" fontId="45" fillId="0" borderId="0" xfId="57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/>
    </xf>
    <xf numFmtId="0" fontId="1" fillId="36" borderId="3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top"/>
    </xf>
    <xf numFmtId="3" fontId="0" fillId="0" borderId="31" xfId="0" applyNumberFormat="1" applyFont="1" applyFill="1" applyBorder="1" applyAlignment="1">
      <alignment horizontal="left" wrapText="1"/>
    </xf>
    <xf numFmtId="171" fontId="45" fillId="0" borderId="0" xfId="57" applyFont="1" applyBorder="1" applyAlignment="1">
      <alignment horizontal="center" wrapText="1"/>
    </xf>
    <xf numFmtId="212" fontId="45" fillId="0" borderId="0" xfId="57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3" fontId="0" fillId="0" borderId="32" xfId="0" applyNumberFormat="1" applyFont="1" applyFill="1" applyBorder="1" applyAlignment="1">
      <alignment horizontal="left" wrapText="1"/>
    </xf>
    <xf numFmtId="3" fontId="0" fillId="34" borderId="3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/>
    </xf>
    <xf numFmtId="3" fontId="0" fillId="34" borderId="32" xfId="0" applyNumberFormat="1" applyFont="1" applyFill="1" applyBorder="1" applyAlignment="1">
      <alignment horizontal="left" wrapText="1"/>
    </xf>
    <xf numFmtId="3" fontId="1" fillId="35" borderId="31" xfId="0" applyNumberFormat="1" applyFont="1" applyFill="1" applyBorder="1" applyAlignment="1">
      <alignment horizontal="left" wrapText="1"/>
    </xf>
    <xf numFmtId="3" fontId="0" fillId="0" borderId="31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/>
    </xf>
    <xf numFmtId="3" fontId="0" fillId="0" borderId="32" xfId="0" applyNumberFormat="1" applyFont="1" applyBorder="1" applyAlignment="1">
      <alignment horizontal="left" wrapText="1"/>
    </xf>
    <xf numFmtId="3" fontId="1" fillId="37" borderId="30" xfId="0" applyNumberFormat="1" applyFont="1" applyFill="1" applyBorder="1" applyAlignment="1">
      <alignment horizontal="left" wrapText="1"/>
    </xf>
    <xf numFmtId="171" fontId="45" fillId="0" borderId="0" xfId="57" applyFont="1" applyBorder="1" applyAlignment="1">
      <alignment horizontal="center"/>
    </xf>
    <xf numFmtId="3" fontId="0" fillId="0" borderId="31" xfId="0" applyNumberFormat="1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 horizontal="left"/>
    </xf>
    <xf numFmtId="172" fontId="46" fillId="39" borderId="34" xfId="0" applyNumberFormat="1" applyFont="1" applyFill="1" applyBorder="1" applyAlignment="1">
      <alignment horizontal="center" vertical="center" wrapText="1"/>
    </xf>
    <xf numFmtId="172" fontId="46" fillId="39" borderId="35" xfId="0" applyNumberFormat="1" applyFont="1" applyFill="1" applyBorder="1" applyAlignment="1">
      <alignment horizontal="center" vertical="center" wrapText="1"/>
    </xf>
    <xf numFmtId="0" fontId="46" fillId="39" borderId="35" xfId="0" applyFont="1" applyFill="1" applyBorder="1" applyAlignment="1">
      <alignment horizontal="center" vertical="center" wrapText="1"/>
    </xf>
    <xf numFmtId="172" fontId="0" fillId="0" borderId="36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172" fontId="0" fillId="0" borderId="22" xfId="0" applyNumberFormat="1" applyFont="1" applyBorder="1" applyAlignment="1">
      <alignment horizontal="right"/>
    </xf>
    <xf numFmtId="173" fontId="2" fillId="0" borderId="22" xfId="0" applyNumberFormat="1" applyFont="1" applyFill="1" applyBorder="1" applyAlignment="1">
      <alignment horizontal="right"/>
    </xf>
    <xf numFmtId="194" fontId="6" fillId="0" borderId="3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right" vertical="top"/>
    </xf>
    <xf numFmtId="0" fontId="46" fillId="39" borderId="38" xfId="0" applyFont="1" applyFill="1" applyBorder="1" applyAlignment="1">
      <alignment horizontal="center" vertical="center" wrapText="1"/>
    </xf>
    <xf numFmtId="171" fontId="1" fillId="36" borderId="39" xfId="57" applyFont="1" applyFill="1" applyBorder="1" applyAlignment="1">
      <alignment horizontal="right"/>
    </xf>
    <xf numFmtId="171" fontId="0" fillId="0" borderId="40" xfId="57" applyFont="1" applyBorder="1" applyAlignment="1">
      <alignment horizontal="right"/>
    </xf>
    <xf numFmtId="171" fontId="0" fillId="0" borderId="41" xfId="57" applyFont="1" applyBorder="1" applyAlignment="1">
      <alignment horizontal="right"/>
    </xf>
    <xf numFmtId="171" fontId="1" fillId="35" borderId="40" xfId="57" applyFont="1" applyFill="1" applyBorder="1" applyAlignment="1">
      <alignment horizontal="right"/>
    </xf>
    <xf numFmtId="171" fontId="1" fillId="37" borderId="39" xfId="57" applyFont="1" applyFill="1" applyBorder="1" applyAlignment="1">
      <alignment horizontal="right"/>
    </xf>
    <xf numFmtId="171" fontId="0" fillId="0" borderId="42" xfId="57" applyFont="1" applyBorder="1" applyAlignment="1">
      <alignment horizontal="right"/>
    </xf>
    <xf numFmtId="171" fontId="1" fillId="38" borderId="43" xfId="57" applyFont="1" applyFill="1" applyBorder="1" applyAlignment="1">
      <alignment horizontal="right"/>
    </xf>
    <xf numFmtId="171" fontId="0" fillId="0" borderId="27" xfId="57" applyFont="1" applyBorder="1" applyAlignment="1">
      <alignment horizontal="right"/>
    </xf>
    <xf numFmtId="171" fontId="45" fillId="0" borderId="27" xfId="57" applyFont="1" applyBorder="1" applyAlignment="1">
      <alignment horizontal="center"/>
    </xf>
    <xf numFmtId="172" fontId="0" fillId="0" borderId="27" xfId="0" applyNumberFormat="1" applyFont="1" applyBorder="1" applyAlignment="1">
      <alignment horizontal="right"/>
    </xf>
    <xf numFmtId="171" fontId="0" fillId="0" borderId="37" xfId="57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0" fontId="1" fillId="0" borderId="19" xfId="45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left"/>
    </xf>
    <xf numFmtId="173" fontId="1" fillId="0" borderId="2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3" borderId="44" xfId="0" applyFont="1" applyFill="1" applyBorder="1" applyAlignment="1">
      <alignment horizontal="right" wrapText="1"/>
    </xf>
    <xf numFmtId="0" fontId="1" fillId="33" borderId="45" xfId="0" applyFont="1" applyFill="1" applyBorder="1" applyAlignment="1">
      <alignment horizontal="right" wrapText="1"/>
    </xf>
    <xf numFmtId="0" fontId="1" fillId="33" borderId="29" xfId="0" applyFont="1" applyFill="1" applyBorder="1" applyAlignment="1">
      <alignment horizontal="right" wrapText="1"/>
    </xf>
    <xf numFmtId="170" fontId="1" fillId="0" borderId="0" xfId="45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left"/>
    </xf>
    <xf numFmtId="173" fontId="1" fillId="0" borderId="25" xfId="0" applyNumberFormat="1" applyFont="1" applyFill="1" applyBorder="1" applyAlignment="1">
      <alignment horizontal="left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203" fontId="0" fillId="0" borderId="0" xfId="57" applyNumberFormat="1" applyFont="1" applyBorder="1" applyAlignment="1">
      <alignment horizontal="left"/>
    </xf>
    <xf numFmtId="203" fontId="0" fillId="0" borderId="25" xfId="57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8" borderId="49" xfId="0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ta" xfId="51"/>
    <cellStyle name="Nota 36" xfId="52"/>
    <cellStyle name="Percent" xfId="53"/>
    <cellStyle name="Porcentagem 2" xfId="54"/>
    <cellStyle name="Porcentagem 3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showGridLines="0" zoomScalePageLayoutView="0" workbookViewId="0" topLeftCell="A201">
      <selection activeCell="I217" sqref="I217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8" width="9.140625" style="1" customWidth="1"/>
    <col min="9" max="9" width="9.28125" style="1" bestFit="1" customWidth="1"/>
    <col min="10" max="16384" width="9.140625" style="1" customWidth="1"/>
  </cols>
  <sheetData>
    <row r="1" spans="1:7" ht="12.75">
      <c r="A1" s="214" t="s">
        <v>390</v>
      </c>
      <c r="B1" s="214"/>
      <c r="C1" s="214"/>
      <c r="D1" s="214"/>
      <c r="E1" s="214"/>
      <c r="F1" s="214"/>
      <c r="G1" s="214"/>
    </row>
    <row r="4" spans="1:6" ht="12.75">
      <c r="A4" s="12" t="s">
        <v>391</v>
      </c>
      <c r="B4" s="13" t="s">
        <v>398</v>
      </c>
      <c r="E4" s="6" t="s">
        <v>427</v>
      </c>
      <c r="F4" s="16">
        <v>379.51</v>
      </c>
    </row>
    <row r="5" spans="1:2" ht="4.5" customHeight="1">
      <c r="A5" s="12"/>
      <c r="B5" s="13"/>
    </row>
    <row r="6" spans="1:6" ht="12.75">
      <c r="A6" s="12" t="s">
        <v>392</v>
      </c>
      <c r="B6" s="13" t="s">
        <v>399</v>
      </c>
      <c r="E6" s="6" t="s">
        <v>393</v>
      </c>
      <c r="F6" s="15" t="s">
        <v>396</v>
      </c>
    </row>
    <row r="7" ht="4.5" customHeight="1"/>
    <row r="8" spans="1:6" ht="12.75">
      <c r="A8" s="12" t="s">
        <v>394</v>
      </c>
      <c r="B8" s="13" t="s">
        <v>395</v>
      </c>
      <c r="E8" s="6" t="s">
        <v>397</v>
      </c>
      <c r="F8" s="14">
        <v>20</v>
      </c>
    </row>
    <row r="10" spans="1:7" ht="18" customHeigh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1" t="s">
        <v>8</v>
      </c>
      <c r="G10" s="11" t="s">
        <v>9</v>
      </c>
    </row>
    <row r="11" spans="1:7" ht="18" customHeight="1">
      <c r="A11" s="17" t="s">
        <v>10</v>
      </c>
      <c r="B11" s="17" t="s">
        <v>11</v>
      </c>
      <c r="C11" s="18"/>
      <c r="D11" s="19"/>
      <c r="E11" s="19"/>
      <c r="F11" s="20">
        <f>SUM(F12:F15)</f>
        <v>8945.92</v>
      </c>
      <c r="G11" s="33">
        <f>F11/$F$216*100</f>
        <v>2.0393297817006286</v>
      </c>
    </row>
    <row r="12" spans="1:7" ht="25.5">
      <c r="A12" s="21" t="s">
        <v>12</v>
      </c>
      <c r="B12" s="21" t="s">
        <v>13</v>
      </c>
      <c r="C12" s="22" t="s">
        <v>14</v>
      </c>
      <c r="D12" s="23">
        <v>379.51</v>
      </c>
      <c r="E12" s="23">
        <v>3.25</v>
      </c>
      <c r="F12" s="24">
        <f>TRUNC(D12*E12,2)</f>
        <v>1233.4</v>
      </c>
      <c r="G12" s="37">
        <f aca="true" t="shared" si="0" ref="G12:G75">F12/$F$216*100</f>
        <v>0.281168326203404</v>
      </c>
    </row>
    <row r="13" spans="1:7" ht="25.5">
      <c r="A13" s="21" t="s">
        <v>15</v>
      </c>
      <c r="B13" s="21" t="s">
        <v>16</v>
      </c>
      <c r="C13" s="22" t="s">
        <v>17</v>
      </c>
      <c r="D13" s="23">
        <v>1</v>
      </c>
      <c r="E13" s="23">
        <v>6330.52</v>
      </c>
      <c r="F13" s="24">
        <f>TRUNC(D13*E13,2)</f>
        <v>6330.52</v>
      </c>
      <c r="G13" s="37">
        <f t="shared" si="0"/>
        <v>1.4431179766476188</v>
      </c>
    </row>
    <row r="14" spans="1:7" ht="12.75">
      <c r="A14" s="21" t="s">
        <v>18</v>
      </c>
      <c r="B14" s="21" t="s">
        <v>19</v>
      </c>
      <c r="C14" s="22" t="s">
        <v>17</v>
      </c>
      <c r="D14" s="23">
        <v>1</v>
      </c>
      <c r="E14" s="23">
        <v>188.35</v>
      </c>
      <c r="F14" s="24">
        <f>TRUNC(D14*E14,2)</f>
        <v>188.35</v>
      </c>
      <c r="G14" s="37">
        <f t="shared" si="0"/>
        <v>0.042936641998063185</v>
      </c>
    </row>
    <row r="15" spans="1:7" ht="12.75">
      <c r="A15" s="21" t="s">
        <v>20</v>
      </c>
      <c r="B15" s="21" t="s">
        <v>21</v>
      </c>
      <c r="C15" s="22" t="s">
        <v>17</v>
      </c>
      <c r="D15" s="23">
        <v>1</v>
      </c>
      <c r="E15" s="23">
        <v>1193.65</v>
      </c>
      <c r="F15" s="24">
        <f>TRUNC(D15*E15,2)</f>
        <v>1193.65</v>
      </c>
      <c r="G15" s="37">
        <f t="shared" si="0"/>
        <v>0.272106836851543</v>
      </c>
    </row>
    <row r="16" spans="1:7" ht="18" customHeight="1">
      <c r="A16" s="27" t="s">
        <v>22</v>
      </c>
      <c r="B16" s="27" t="s">
        <v>23</v>
      </c>
      <c r="C16" s="28"/>
      <c r="D16" s="29"/>
      <c r="E16" s="29"/>
      <c r="F16" s="30">
        <f>F17+F19+F24</f>
        <v>36232.82</v>
      </c>
      <c r="G16" s="35">
        <f t="shared" si="0"/>
        <v>8.259705977808673</v>
      </c>
    </row>
    <row r="17" spans="1:7" ht="12.75">
      <c r="A17" s="25" t="s">
        <v>24</v>
      </c>
      <c r="B17" s="25" t="s">
        <v>400</v>
      </c>
      <c r="C17" s="22"/>
      <c r="D17" s="23"/>
      <c r="E17" s="23"/>
      <c r="F17" s="26">
        <f>F18</f>
        <v>5673.36</v>
      </c>
      <c r="G17" s="34">
        <f t="shared" si="0"/>
        <v>1.2933104711767016</v>
      </c>
    </row>
    <row r="18" spans="1:7" ht="12.75">
      <c r="A18" s="21" t="s">
        <v>25</v>
      </c>
      <c r="B18" s="21" t="s">
        <v>26</v>
      </c>
      <c r="C18" s="22" t="s">
        <v>27</v>
      </c>
      <c r="D18" s="23">
        <v>154</v>
      </c>
      <c r="E18" s="23">
        <v>36.84</v>
      </c>
      <c r="F18" s="24">
        <f>TRUNC(D18*E18,2)</f>
        <v>5673.36</v>
      </c>
      <c r="G18" s="37">
        <f t="shared" si="0"/>
        <v>1.2933104711767016</v>
      </c>
    </row>
    <row r="19" spans="1:7" ht="12.75">
      <c r="A19" s="25" t="s">
        <v>28</v>
      </c>
      <c r="B19" s="25" t="s">
        <v>401</v>
      </c>
      <c r="C19" s="22"/>
      <c r="D19" s="23"/>
      <c r="E19" s="23"/>
      <c r="F19" s="26">
        <f>SUM(F20:F23)</f>
        <v>10803.01</v>
      </c>
      <c r="G19" s="34">
        <f t="shared" si="0"/>
        <v>2.4626757253596843</v>
      </c>
    </row>
    <row r="20" spans="1:7" ht="25.5">
      <c r="A20" s="21" t="s">
        <v>29</v>
      </c>
      <c r="B20" s="21" t="s">
        <v>30</v>
      </c>
      <c r="C20" s="22" t="s">
        <v>31</v>
      </c>
      <c r="D20" s="23">
        <v>18.41</v>
      </c>
      <c r="E20" s="23">
        <v>19.64</v>
      </c>
      <c r="F20" s="24">
        <f>TRUNC(D20*E20,2)</f>
        <v>361.57</v>
      </c>
      <c r="G20" s="37">
        <f t="shared" si="0"/>
        <v>0.08242421899251237</v>
      </c>
    </row>
    <row r="21" spans="1:7" ht="12.75">
      <c r="A21" s="21" t="s">
        <v>32</v>
      </c>
      <c r="B21" s="21" t="s">
        <v>33</v>
      </c>
      <c r="C21" s="22" t="s">
        <v>14</v>
      </c>
      <c r="D21" s="23">
        <v>60.68</v>
      </c>
      <c r="E21" s="23">
        <v>9.82</v>
      </c>
      <c r="F21" s="24">
        <f>TRUNC(D21*E21,2)</f>
        <v>595.87</v>
      </c>
      <c r="G21" s="37">
        <f t="shared" si="0"/>
        <v>0.13583571471933056</v>
      </c>
    </row>
    <row r="22" spans="1:7" ht="25.5">
      <c r="A22" s="21" t="s">
        <v>34</v>
      </c>
      <c r="B22" s="21" t="s">
        <v>35</v>
      </c>
      <c r="C22" s="22" t="s">
        <v>36</v>
      </c>
      <c r="D22" s="23">
        <v>577.37</v>
      </c>
      <c r="E22" s="23">
        <v>6.4</v>
      </c>
      <c r="F22" s="24">
        <f>TRUNC(D22*E22,2)</f>
        <v>3695.16</v>
      </c>
      <c r="G22" s="37">
        <f t="shared" si="0"/>
        <v>0.8423560501489947</v>
      </c>
    </row>
    <row r="23" spans="1:7" ht="12.75">
      <c r="A23" s="21" t="s">
        <v>37</v>
      </c>
      <c r="B23" s="21" t="s">
        <v>38</v>
      </c>
      <c r="C23" s="22" t="s">
        <v>31</v>
      </c>
      <c r="D23" s="23">
        <v>18.41</v>
      </c>
      <c r="E23" s="23">
        <v>334.08</v>
      </c>
      <c r="F23" s="24">
        <f>TRUNC(D23*E23,2)</f>
        <v>6150.41</v>
      </c>
      <c r="G23" s="37">
        <f t="shared" si="0"/>
        <v>1.4020597414988467</v>
      </c>
    </row>
    <row r="24" spans="1:7" ht="12.75">
      <c r="A24" s="25" t="s">
        <v>39</v>
      </c>
      <c r="B24" s="25" t="s">
        <v>402</v>
      </c>
      <c r="C24" s="22"/>
      <c r="D24" s="23"/>
      <c r="E24" s="23"/>
      <c r="F24" s="26">
        <f>SUM(F25:F28)</f>
        <v>19756.45</v>
      </c>
      <c r="G24" s="34">
        <f t="shared" si="0"/>
        <v>4.503719781272288</v>
      </c>
    </row>
    <row r="25" spans="1:7" ht="12.75">
      <c r="A25" s="21" t="s">
        <v>40</v>
      </c>
      <c r="B25" s="21" t="s">
        <v>41</v>
      </c>
      <c r="C25" s="22" t="s">
        <v>14</v>
      </c>
      <c r="D25" s="23">
        <v>129.68</v>
      </c>
      <c r="E25" s="23">
        <v>75.23</v>
      </c>
      <c r="F25" s="24">
        <f>TRUNC(D25*E25,2)</f>
        <v>9755.82</v>
      </c>
      <c r="G25" s="37">
        <f t="shared" si="0"/>
        <v>2.223956202482319</v>
      </c>
    </row>
    <row r="26" spans="1:7" ht="25.5">
      <c r="A26" s="21" t="s">
        <v>42</v>
      </c>
      <c r="B26" s="21" t="s">
        <v>35</v>
      </c>
      <c r="C26" s="22" t="s">
        <v>36</v>
      </c>
      <c r="D26" s="23">
        <v>715</v>
      </c>
      <c r="E26" s="23">
        <v>6.4</v>
      </c>
      <c r="F26" s="24">
        <f>TRUNC(D26*E26,2)</f>
        <v>4576</v>
      </c>
      <c r="G26" s="37">
        <f t="shared" si="0"/>
        <v>1.043154094946308</v>
      </c>
    </row>
    <row r="27" spans="1:7" ht="12.75">
      <c r="A27" s="21" t="s">
        <v>43</v>
      </c>
      <c r="B27" s="21" t="s">
        <v>38</v>
      </c>
      <c r="C27" s="22" t="s">
        <v>31</v>
      </c>
      <c r="D27" s="23">
        <v>10.13</v>
      </c>
      <c r="E27" s="23">
        <v>334.08</v>
      </c>
      <c r="F27" s="24">
        <f>TRUNC(D27*E27,2)</f>
        <v>3384.23</v>
      </c>
      <c r="G27" s="37">
        <f t="shared" si="0"/>
        <v>0.7714758266477588</v>
      </c>
    </row>
    <row r="28" spans="1:7" ht="25.5">
      <c r="A28" s="21" t="s">
        <v>44</v>
      </c>
      <c r="B28" s="21" t="s">
        <v>45</v>
      </c>
      <c r="C28" s="22" t="s">
        <v>46</v>
      </c>
      <c r="D28" s="23">
        <v>161.68</v>
      </c>
      <c r="E28" s="23">
        <v>12.62</v>
      </c>
      <c r="F28" s="24">
        <f>TRUNC(D28*E28,2)</f>
        <v>2040.4</v>
      </c>
      <c r="G28" s="37">
        <f t="shared" si="0"/>
        <v>0.4651336571959019</v>
      </c>
    </row>
    <row r="29" spans="1:7" ht="18" customHeight="1">
      <c r="A29" s="27" t="s">
        <v>47</v>
      </c>
      <c r="B29" s="27" t="s">
        <v>48</v>
      </c>
      <c r="C29" s="28"/>
      <c r="D29" s="29"/>
      <c r="E29" s="29"/>
      <c r="F29" s="30">
        <f>SUM(F30:F33)</f>
        <v>72334.93</v>
      </c>
      <c r="G29" s="35">
        <f t="shared" si="0"/>
        <v>16.48961504308447</v>
      </c>
    </row>
    <row r="30" spans="1:7" ht="12.75">
      <c r="A30" s="21" t="s">
        <v>49</v>
      </c>
      <c r="B30" s="21" t="s">
        <v>50</v>
      </c>
      <c r="C30" s="22" t="s">
        <v>14</v>
      </c>
      <c r="D30" s="23">
        <v>338.05</v>
      </c>
      <c r="E30" s="23">
        <v>71.75</v>
      </c>
      <c r="F30" s="24">
        <f>TRUNC(D30*E30,2)</f>
        <v>24255.08</v>
      </c>
      <c r="G30" s="37">
        <f t="shared" si="0"/>
        <v>5.529236456566936</v>
      </c>
    </row>
    <row r="31" spans="1:7" ht="12.75">
      <c r="A31" s="21" t="s">
        <v>51</v>
      </c>
      <c r="B31" s="21" t="s">
        <v>38</v>
      </c>
      <c r="C31" s="22" t="s">
        <v>31</v>
      </c>
      <c r="D31" s="23">
        <v>21.33</v>
      </c>
      <c r="E31" s="23">
        <v>334.08</v>
      </c>
      <c r="F31" s="24">
        <f>TRUNC(D31*E31,2)</f>
        <v>7125.92</v>
      </c>
      <c r="G31" s="37">
        <f t="shared" si="0"/>
        <v>1.624438948483347</v>
      </c>
    </row>
    <row r="32" spans="1:7" ht="25.5">
      <c r="A32" s="21" t="s">
        <v>52</v>
      </c>
      <c r="B32" s="21" t="s">
        <v>35</v>
      </c>
      <c r="C32" s="22" t="s">
        <v>36</v>
      </c>
      <c r="D32" s="23">
        <v>2228</v>
      </c>
      <c r="E32" s="23">
        <v>6.4</v>
      </c>
      <c r="F32" s="24">
        <f>TRUNC(D32*E32,2)</f>
        <v>14259.2</v>
      </c>
      <c r="G32" s="37">
        <f t="shared" si="0"/>
        <v>3.250555697259265</v>
      </c>
    </row>
    <row r="33" spans="1:7" ht="25.5">
      <c r="A33" s="21" t="s">
        <v>53</v>
      </c>
      <c r="B33" s="21" t="s">
        <v>54</v>
      </c>
      <c r="C33" s="22" t="s">
        <v>14</v>
      </c>
      <c r="D33" s="23">
        <v>379.51</v>
      </c>
      <c r="E33" s="23">
        <v>70.34</v>
      </c>
      <c r="F33" s="24">
        <f>TRUNC(D33*E33,2)</f>
        <v>26694.73</v>
      </c>
      <c r="G33" s="37">
        <f t="shared" si="0"/>
        <v>6.085383940774926</v>
      </c>
    </row>
    <row r="34" spans="1:7" ht="18" customHeight="1">
      <c r="A34" s="27" t="s">
        <v>55</v>
      </c>
      <c r="B34" s="27" t="s">
        <v>56</v>
      </c>
      <c r="C34" s="28"/>
      <c r="D34" s="29"/>
      <c r="E34" s="29"/>
      <c r="F34" s="30">
        <f>SUM(F35:F37)</f>
        <v>21304.7</v>
      </c>
      <c r="G34" s="35">
        <f t="shared" si="0"/>
        <v>4.856661942002319</v>
      </c>
    </row>
    <row r="35" spans="1:7" ht="25.5">
      <c r="A35" s="21" t="s">
        <v>57</v>
      </c>
      <c r="B35" s="21" t="s">
        <v>58</v>
      </c>
      <c r="C35" s="22" t="s">
        <v>14</v>
      </c>
      <c r="D35" s="23">
        <v>730</v>
      </c>
      <c r="E35" s="23">
        <v>22.42</v>
      </c>
      <c r="F35" s="24">
        <f>TRUNC(D35*E35,2)</f>
        <v>16366.6</v>
      </c>
      <c r="G35" s="37">
        <f t="shared" si="0"/>
        <v>3.7309628082054735</v>
      </c>
    </row>
    <row r="36" spans="1:7" ht="25.5">
      <c r="A36" s="21" t="s">
        <v>59</v>
      </c>
      <c r="B36" s="21" t="s">
        <v>60</v>
      </c>
      <c r="C36" s="22" t="s">
        <v>27</v>
      </c>
      <c r="D36" s="23">
        <v>155</v>
      </c>
      <c r="E36" s="23">
        <v>22.94</v>
      </c>
      <c r="F36" s="24">
        <f>TRUNC(D36*E36,2)</f>
        <v>3555.7</v>
      </c>
      <c r="G36" s="37">
        <f t="shared" si="0"/>
        <v>0.8105644701487298</v>
      </c>
    </row>
    <row r="37" spans="1:7" ht="25.5">
      <c r="A37" s="21" t="s">
        <v>61</v>
      </c>
      <c r="B37" s="21" t="s">
        <v>62</v>
      </c>
      <c r="C37" s="22" t="s">
        <v>14</v>
      </c>
      <c r="D37" s="23">
        <v>9.6</v>
      </c>
      <c r="E37" s="23">
        <v>144</v>
      </c>
      <c r="F37" s="24">
        <f>TRUNC(D37*E37,2)</f>
        <v>1382.4</v>
      </c>
      <c r="G37" s="37">
        <f t="shared" si="0"/>
        <v>0.3151346636481155</v>
      </c>
    </row>
    <row r="38" spans="1:7" ht="18" customHeight="1">
      <c r="A38" s="27" t="s">
        <v>63</v>
      </c>
      <c r="B38" s="27" t="s">
        <v>64</v>
      </c>
      <c r="C38" s="28"/>
      <c r="D38" s="29"/>
      <c r="E38" s="29"/>
      <c r="F38" s="30">
        <f>SUM(F39:F43)</f>
        <v>53520.78</v>
      </c>
      <c r="G38" s="35">
        <f t="shared" si="0"/>
        <v>12.200703850900451</v>
      </c>
    </row>
    <row r="39" spans="1:7" ht="38.25">
      <c r="A39" s="21" t="s">
        <v>65</v>
      </c>
      <c r="B39" s="21" t="s">
        <v>66</v>
      </c>
      <c r="C39" s="22" t="s">
        <v>14</v>
      </c>
      <c r="D39" s="23">
        <v>390</v>
      </c>
      <c r="E39" s="23">
        <v>90</v>
      </c>
      <c r="F39" s="24">
        <f>TRUNC(D39*E39,2)</f>
        <v>35100</v>
      </c>
      <c r="G39" s="37">
        <f t="shared" si="0"/>
        <v>8.001466069190432</v>
      </c>
    </row>
    <row r="40" spans="1:7" ht="12.75">
      <c r="A40" s="21" t="s">
        <v>67</v>
      </c>
      <c r="B40" s="21" t="s">
        <v>68</v>
      </c>
      <c r="C40" s="22" t="s">
        <v>14</v>
      </c>
      <c r="D40" s="23">
        <v>390</v>
      </c>
      <c r="E40" s="23">
        <v>27.94</v>
      </c>
      <c r="F40" s="24">
        <f>TRUNC(D40*E40,2)</f>
        <v>10896.6</v>
      </c>
      <c r="G40" s="37">
        <f t="shared" si="0"/>
        <v>2.4840106885908964</v>
      </c>
    </row>
    <row r="41" spans="1:7" ht="12.75">
      <c r="A41" s="21" t="s">
        <v>69</v>
      </c>
      <c r="B41" s="21" t="s">
        <v>70</v>
      </c>
      <c r="C41" s="22" t="s">
        <v>27</v>
      </c>
      <c r="D41" s="23">
        <v>36</v>
      </c>
      <c r="E41" s="23">
        <v>45.28</v>
      </c>
      <c r="F41" s="24">
        <f>TRUNC(D41*E41,2)</f>
        <v>1630.08</v>
      </c>
      <c r="G41" s="37">
        <f t="shared" si="0"/>
        <v>0.37159629088506946</v>
      </c>
    </row>
    <row r="42" spans="1:7" ht="12.75">
      <c r="A42" s="21" t="s">
        <v>71</v>
      </c>
      <c r="B42" s="21" t="s">
        <v>72</v>
      </c>
      <c r="C42" s="22" t="s">
        <v>27</v>
      </c>
      <c r="D42" s="23">
        <v>30</v>
      </c>
      <c r="E42" s="23">
        <v>42.32</v>
      </c>
      <c r="F42" s="24">
        <f>TRUNC(D42*E42,2)</f>
        <v>1269.6</v>
      </c>
      <c r="G42" s="37">
        <f t="shared" si="0"/>
        <v>0.2894205504684949</v>
      </c>
    </row>
    <row r="43" spans="1:7" ht="25.5">
      <c r="A43" s="21" t="s">
        <v>73</v>
      </c>
      <c r="B43" s="21" t="s">
        <v>74</v>
      </c>
      <c r="C43" s="22" t="s">
        <v>27</v>
      </c>
      <c r="D43" s="23">
        <v>75</v>
      </c>
      <c r="E43" s="23">
        <v>61.66</v>
      </c>
      <c r="F43" s="24">
        <f>TRUNC(D43*E43,2)</f>
        <v>4624.5</v>
      </c>
      <c r="G43" s="37">
        <f t="shared" si="0"/>
        <v>1.0542102517655598</v>
      </c>
    </row>
    <row r="44" spans="1:7" ht="18" customHeight="1">
      <c r="A44" s="27" t="s">
        <v>75</v>
      </c>
      <c r="B44" s="27" t="s">
        <v>76</v>
      </c>
      <c r="C44" s="28"/>
      <c r="D44" s="29"/>
      <c r="E44" s="29"/>
      <c r="F44" s="30">
        <f>F45+F48</f>
        <v>30028.629999999997</v>
      </c>
      <c r="G44" s="35">
        <f t="shared" si="0"/>
        <v>6.845386440150252</v>
      </c>
    </row>
    <row r="45" spans="1:7" ht="12.75">
      <c r="A45" s="25" t="s">
        <v>77</v>
      </c>
      <c r="B45" s="25" t="s">
        <v>403</v>
      </c>
      <c r="C45" s="22"/>
      <c r="D45" s="23"/>
      <c r="E45" s="23"/>
      <c r="F45" s="26">
        <f>SUM(F46:F47)</f>
        <v>15964.63</v>
      </c>
      <c r="G45" s="34">
        <f t="shared" si="0"/>
        <v>3.639328924563522</v>
      </c>
    </row>
    <row r="46" spans="1:7" ht="25.5">
      <c r="A46" s="21" t="s">
        <v>78</v>
      </c>
      <c r="B46" s="21" t="s">
        <v>79</v>
      </c>
      <c r="C46" s="22" t="s">
        <v>17</v>
      </c>
      <c r="D46" s="23">
        <v>23</v>
      </c>
      <c r="E46" s="23">
        <v>659.09</v>
      </c>
      <c r="F46" s="24">
        <f>TRUNC(D46*E46,2)</f>
        <v>15159.07</v>
      </c>
      <c r="G46" s="37">
        <f t="shared" si="0"/>
        <v>3.455691858845658</v>
      </c>
    </row>
    <row r="47" spans="1:7" ht="25.5">
      <c r="A47" s="21" t="s">
        <v>80</v>
      </c>
      <c r="B47" s="21" t="s">
        <v>81</v>
      </c>
      <c r="C47" s="22" t="s">
        <v>17</v>
      </c>
      <c r="D47" s="23">
        <v>1</v>
      </c>
      <c r="E47" s="23">
        <v>805.56</v>
      </c>
      <c r="F47" s="24">
        <f>TRUNC(D47*E47,2)</f>
        <v>805.56</v>
      </c>
      <c r="G47" s="37">
        <f t="shared" si="0"/>
        <v>0.1836370657178645</v>
      </c>
    </row>
    <row r="48" spans="1:7" ht="12.75">
      <c r="A48" s="25" t="s">
        <v>82</v>
      </c>
      <c r="B48" s="25" t="s">
        <v>404</v>
      </c>
      <c r="C48" s="22"/>
      <c r="D48" s="23"/>
      <c r="E48" s="23"/>
      <c r="F48" s="26">
        <f>SUM(F49:F51)</f>
        <v>14064</v>
      </c>
      <c r="G48" s="34">
        <f t="shared" si="0"/>
        <v>3.20605751558673</v>
      </c>
    </row>
    <row r="49" spans="1:7" ht="25.5">
      <c r="A49" s="21" t="s">
        <v>83</v>
      </c>
      <c r="B49" s="21" t="s">
        <v>84</v>
      </c>
      <c r="C49" s="22" t="s">
        <v>17</v>
      </c>
      <c r="D49" s="23">
        <v>21</v>
      </c>
      <c r="E49" s="23">
        <v>480</v>
      </c>
      <c r="F49" s="24">
        <f>TRUNC(D49*E49,2)</f>
        <v>10080</v>
      </c>
      <c r="G49" s="37">
        <f t="shared" si="0"/>
        <v>2.297856922434175</v>
      </c>
    </row>
    <row r="50" spans="1:7" ht="25.5">
      <c r="A50" s="21" t="s">
        <v>85</v>
      </c>
      <c r="B50" s="21" t="s">
        <v>86</v>
      </c>
      <c r="C50" s="22" t="s">
        <v>17</v>
      </c>
      <c r="D50" s="23">
        <v>8</v>
      </c>
      <c r="E50" s="23">
        <v>240</v>
      </c>
      <c r="F50" s="24">
        <f>TRUNC(D50*E50,2)</f>
        <v>1920</v>
      </c>
      <c r="G50" s="37">
        <f t="shared" si="0"/>
        <v>0.4376870328446048</v>
      </c>
    </row>
    <row r="51" spans="1:7" ht="25.5">
      <c r="A51" s="21" t="s">
        <v>87</v>
      </c>
      <c r="B51" s="21" t="s">
        <v>88</v>
      </c>
      <c r="C51" s="22" t="s">
        <v>17</v>
      </c>
      <c r="D51" s="23">
        <v>4</v>
      </c>
      <c r="E51" s="23">
        <v>516</v>
      </c>
      <c r="F51" s="24">
        <f>TRUNC(D51*E51,2)</f>
        <v>2064</v>
      </c>
      <c r="G51" s="37">
        <f t="shared" si="0"/>
        <v>0.4705135603079501</v>
      </c>
    </row>
    <row r="52" spans="1:7" ht="18" customHeight="1">
      <c r="A52" s="27" t="s">
        <v>89</v>
      </c>
      <c r="B52" s="27" t="s">
        <v>90</v>
      </c>
      <c r="C52" s="28"/>
      <c r="D52" s="29"/>
      <c r="E52" s="29"/>
      <c r="F52" s="30">
        <f>SUM(F53:F56)</f>
        <v>28962.54</v>
      </c>
      <c r="G52" s="35">
        <f t="shared" si="0"/>
        <v>6.602358435543324</v>
      </c>
    </row>
    <row r="53" spans="1:7" ht="12.75">
      <c r="A53" s="21" t="s">
        <v>91</v>
      </c>
      <c r="B53" s="21" t="s">
        <v>92</v>
      </c>
      <c r="C53" s="22" t="s">
        <v>14</v>
      </c>
      <c r="D53" s="23">
        <v>1460</v>
      </c>
      <c r="E53" s="23">
        <v>3.14</v>
      </c>
      <c r="F53" s="24">
        <f>TRUNC(D53*E53,2)</f>
        <v>4584.4</v>
      </c>
      <c r="G53" s="37">
        <f t="shared" si="0"/>
        <v>1.0450689757150031</v>
      </c>
    </row>
    <row r="54" spans="1:7" ht="25.5">
      <c r="A54" s="21" t="s">
        <v>93</v>
      </c>
      <c r="B54" s="21" t="s">
        <v>94</v>
      </c>
      <c r="C54" s="22" t="s">
        <v>14</v>
      </c>
      <c r="D54" s="23">
        <v>1460</v>
      </c>
      <c r="E54" s="23">
        <v>13.99</v>
      </c>
      <c r="F54" s="24">
        <f>TRUNC(D54*E54,2)</f>
        <v>20425.4</v>
      </c>
      <c r="G54" s="37">
        <f t="shared" si="0"/>
        <v>4.656214958679267</v>
      </c>
    </row>
    <row r="55" spans="1:7" ht="38.25">
      <c r="A55" s="21" t="s">
        <v>95</v>
      </c>
      <c r="B55" s="21" t="s">
        <v>96</v>
      </c>
      <c r="C55" s="22" t="s">
        <v>14</v>
      </c>
      <c r="D55" s="23">
        <v>1</v>
      </c>
      <c r="E55" s="23">
        <v>28.26</v>
      </c>
      <c r="F55" s="24">
        <f>TRUNC(D55*E55,2)</f>
        <v>28.26</v>
      </c>
      <c r="G55" s="37">
        <f t="shared" si="0"/>
        <v>0.0064422060146815275</v>
      </c>
    </row>
    <row r="56" spans="1:7" ht="51">
      <c r="A56" s="21" t="s">
        <v>97</v>
      </c>
      <c r="B56" s="21" t="s">
        <v>98</v>
      </c>
      <c r="C56" s="22" t="s">
        <v>14</v>
      </c>
      <c r="D56" s="23">
        <v>96</v>
      </c>
      <c r="E56" s="23">
        <v>40.88</v>
      </c>
      <c r="F56" s="24">
        <f>TRUNC(D56*E56,2)</f>
        <v>3924.48</v>
      </c>
      <c r="G56" s="37">
        <f t="shared" si="0"/>
        <v>0.8946322951343723</v>
      </c>
    </row>
    <row r="57" spans="1:7" ht="18" customHeight="1">
      <c r="A57" s="27" t="s">
        <v>99</v>
      </c>
      <c r="B57" s="27" t="s">
        <v>100</v>
      </c>
      <c r="C57" s="28"/>
      <c r="D57" s="29"/>
      <c r="E57" s="29"/>
      <c r="F57" s="30">
        <f>SUM(F58:F61)</f>
        <v>30705.94</v>
      </c>
      <c r="G57" s="35">
        <f t="shared" si="0"/>
        <v>6.999787379846074</v>
      </c>
    </row>
    <row r="58" spans="1:7" ht="12.75">
      <c r="A58" s="21" t="s">
        <v>101</v>
      </c>
      <c r="B58" s="21" t="s">
        <v>33</v>
      </c>
      <c r="C58" s="22" t="s">
        <v>14</v>
      </c>
      <c r="D58" s="23">
        <v>347.9</v>
      </c>
      <c r="E58" s="23">
        <v>9.82</v>
      </c>
      <c r="F58" s="24">
        <f>TRUNC(D58*E58,2)</f>
        <v>3416.37</v>
      </c>
      <c r="G58" s="37">
        <f t="shared" si="0"/>
        <v>0.7788025252079804</v>
      </c>
    </row>
    <row r="59" spans="1:7" ht="12.75">
      <c r="A59" s="21" t="s">
        <v>102</v>
      </c>
      <c r="B59" s="21" t="s">
        <v>103</v>
      </c>
      <c r="C59" s="22" t="s">
        <v>31</v>
      </c>
      <c r="D59" s="23">
        <v>27.832</v>
      </c>
      <c r="E59" s="23">
        <v>358.5</v>
      </c>
      <c r="F59" s="24">
        <f>TRUNC(D59*E59,2)</f>
        <v>9977.77</v>
      </c>
      <c r="G59" s="37">
        <f t="shared" si="0"/>
        <v>2.2745523675551627</v>
      </c>
    </row>
    <row r="60" spans="1:7" ht="12.75">
      <c r="A60" s="21" t="s">
        <v>104</v>
      </c>
      <c r="B60" s="21" t="s">
        <v>105</v>
      </c>
      <c r="C60" s="22" t="s">
        <v>14</v>
      </c>
      <c r="D60" s="23">
        <v>347.9</v>
      </c>
      <c r="E60" s="23">
        <v>42</v>
      </c>
      <c r="F60" s="24">
        <f>TRUNC(D60*E60,2)</f>
        <v>14611.8</v>
      </c>
      <c r="G60" s="37">
        <f t="shared" si="0"/>
        <v>3.3309350971452067</v>
      </c>
    </row>
    <row r="61" spans="1:7" ht="12.75">
      <c r="A61" s="21" t="s">
        <v>106</v>
      </c>
      <c r="B61" s="21" t="s">
        <v>107</v>
      </c>
      <c r="C61" s="22" t="s">
        <v>27</v>
      </c>
      <c r="D61" s="23">
        <v>150</v>
      </c>
      <c r="E61" s="23">
        <v>18</v>
      </c>
      <c r="F61" s="24">
        <f>TRUNC(D61*E61,2)</f>
        <v>2700</v>
      </c>
      <c r="G61" s="37">
        <f t="shared" si="0"/>
        <v>0.6154973899377255</v>
      </c>
    </row>
    <row r="62" spans="1:7" ht="18" customHeight="1">
      <c r="A62" s="27" t="s">
        <v>108</v>
      </c>
      <c r="B62" s="27" t="s">
        <v>109</v>
      </c>
      <c r="C62" s="28"/>
      <c r="D62" s="29"/>
      <c r="E62" s="29"/>
      <c r="F62" s="30">
        <f>SUM(F63:F66)</f>
        <v>36467.77</v>
      </c>
      <c r="G62" s="35">
        <f t="shared" si="0"/>
        <v>8.31326564883307</v>
      </c>
    </row>
    <row r="63" spans="1:7" ht="38.25">
      <c r="A63" s="21" t="s">
        <v>110</v>
      </c>
      <c r="B63" s="21" t="s">
        <v>111</v>
      </c>
      <c r="C63" s="22" t="s">
        <v>14</v>
      </c>
      <c r="D63" s="23">
        <v>587.21</v>
      </c>
      <c r="E63" s="23">
        <v>18.01</v>
      </c>
      <c r="F63" s="24">
        <f>TRUNC(D63*E63,2)</f>
        <v>10575.65</v>
      </c>
      <c r="G63" s="37">
        <f t="shared" si="0"/>
        <v>2.4108462858870023</v>
      </c>
    </row>
    <row r="64" spans="1:7" ht="51">
      <c r="A64" s="21" t="s">
        <v>112</v>
      </c>
      <c r="B64" s="21" t="s">
        <v>113</v>
      </c>
      <c r="C64" s="22" t="s">
        <v>14</v>
      </c>
      <c r="D64" s="23">
        <v>1243.1</v>
      </c>
      <c r="E64" s="23">
        <v>17.9</v>
      </c>
      <c r="F64" s="24">
        <f>TRUNC(D64*E64,2)</f>
        <v>22251.49</v>
      </c>
      <c r="G64" s="37">
        <f t="shared" si="0"/>
        <v>5.072494080453852</v>
      </c>
    </row>
    <row r="65" spans="1:7" ht="38.25">
      <c r="A65" s="21" t="s">
        <v>114</v>
      </c>
      <c r="B65" s="21" t="s">
        <v>115</v>
      </c>
      <c r="C65" s="22" t="s">
        <v>14</v>
      </c>
      <c r="D65" s="23">
        <v>91.56</v>
      </c>
      <c r="E65" s="23">
        <v>25.2</v>
      </c>
      <c r="F65" s="24">
        <f>TRUNC(D65*E65,2)</f>
        <v>2307.31</v>
      </c>
      <c r="G65" s="37">
        <f t="shared" si="0"/>
        <v>0.5259789936211902</v>
      </c>
    </row>
    <row r="66" spans="1:7" ht="25.5">
      <c r="A66" s="21" t="s">
        <v>116</v>
      </c>
      <c r="B66" s="21" t="s">
        <v>117</v>
      </c>
      <c r="C66" s="22" t="s">
        <v>14</v>
      </c>
      <c r="D66" s="23">
        <v>98.4</v>
      </c>
      <c r="E66" s="23">
        <v>13.55</v>
      </c>
      <c r="F66" s="24">
        <f>TRUNC(D66*E66,2)</f>
        <v>1333.32</v>
      </c>
      <c r="G66" s="37">
        <f t="shared" si="0"/>
        <v>0.3039462888710252</v>
      </c>
    </row>
    <row r="67" spans="1:7" ht="18" customHeight="1">
      <c r="A67" s="27" t="s">
        <v>118</v>
      </c>
      <c r="B67" s="27" t="s">
        <v>119</v>
      </c>
      <c r="C67" s="28"/>
      <c r="D67" s="29"/>
      <c r="E67" s="29"/>
      <c r="F67" s="30">
        <f>SUM(F68:F70)</f>
        <v>6538.889999999999</v>
      </c>
      <c r="G67" s="35">
        <f t="shared" si="0"/>
        <v>1.4906184178110717</v>
      </c>
    </row>
    <row r="68" spans="1:7" ht="25.5">
      <c r="A68" s="21" t="s">
        <v>120</v>
      </c>
      <c r="B68" s="21" t="s">
        <v>121</v>
      </c>
      <c r="C68" s="22" t="s">
        <v>122</v>
      </c>
      <c r="D68" s="23">
        <v>1</v>
      </c>
      <c r="E68" s="23">
        <v>1933.62</v>
      </c>
      <c r="F68" s="24">
        <f>TRUNC(D68*E68,2)</f>
        <v>1933.62</v>
      </c>
      <c r="G68" s="37">
        <f t="shared" si="0"/>
        <v>0.44079187523384616</v>
      </c>
    </row>
    <row r="69" spans="1:7" ht="25.5">
      <c r="A69" s="21" t="s">
        <v>123</v>
      </c>
      <c r="B69" s="21" t="s">
        <v>124</v>
      </c>
      <c r="C69" s="22" t="s">
        <v>14</v>
      </c>
      <c r="D69" s="23">
        <v>41.64</v>
      </c>
      <c r="E69" s="23">
        <v>98.48</v>
      </c>
      <c r="F69" s="24">
        <f>TRUNC(D69*E69,2)</f>
        <v>4100.7</v>
      </c>
      <c r="G69" s="37">
        <f t="shared" si="0"/>
        <v>0.934803758117641</v>
      </c>
    </row>
    <row r="70" spans="1:7" ht="12.75">
      <c r="A70" s="21" t="s">
        <v>125</v>
      </c>
      <c r="B70" s="21" t="s">
        <v>126</v>
      </c>
      <c r="C70" s="22" t="s">
        <v>14</v>
      </c>
      <c r="D70" s="23">
        <v>3.6</v>
      </c>
      <c r="E70" s="23">
        <v>140.16</v>
      </c>
      <c r="F70" s="24">
        <f>TRUNC(D70*E70,2)</f>
        <v>504.57</v>
      </c>
      <c r="G70" s="37">
        <f t="shared" si="0"/>
        <v>0.11502278445958451</v>
      </c>
    </row>
    <row r="71" spans="1:7" ht="18" customHeight="1">
      <c r="A71" s="27" t="s">
        <v>127</v>
      </c>
      <c r="B71" s="27" t="s">
        <v>128</v>
      </c>
      <c r="C71" s="28"/>
      <c r="D71" s="29"/>
      <c r="E71" s="29"/>
      <c r="F71" s="30">
        <f>F72+F81+F86+F94+F97+F108+F110</f>
        <v>25940.879999999997</v>
      </c>
      <c r="G71" s="35">
        <f t="shared" si="0"/>
        <v>5.913534789884349</v>
      </c>
    </row>
    <row r="72" spans="1:7" ht="12.75">
      <c r="A72" s="25" t="s">
        <v>129</v>
      </c>
      <c r="B72" s="25" t="s">
        <v>405</v>
      </c>
      <c r="C72" s="22"/>
      <c r="D72" s="23"/>
      <c r="E72" s="23"/>
      <c r="F72" s="26">
        <f>SUM(F73:F80)</f>
        <v>13098.33</v>
      </c>
      <c r="G72" s="34">
        <f t="shared" si="0"/>
        <v>2.9859214546455584</v>
      </c>
    </row>
    <row r="73" spans="1:7" ht="12.75">
      <c r="A73" s="21" t="s">
        <v>130</v>
      </c>
      <c r="B73" s="21" t="s">
        <v>131</v>
      </c>
      <c r="C73" s="22" t="s">
        <v>27</v>
      </c>
      <c r="D73" s="23">
        <v>20</v>
      </c>
      <c r="E73" s="23">
        <v>12.95</v>
      </c>
      <c r="F73" s="24">
        <f aca="true" t="shared" si="1" ref="F73:F80">TRUNC(D73*E73,2)</f>
        <v>259</v>
      </c>
      <c r="G73" s="37">
        <f t="shared" si="0"/>
        <v>0.05904215703476701</v>
      </c>
    </row>
    <row r="74" spans="1:7" ht="12.75">
      <c r="A74" s="21" t="s">
        <v>132</v>
      </c>
      <c r="B74" s="21" t="s">
        <v>133</v>
      </c>
      <c r="C74" s="22" t="s">
        <v>27</v>
      </c>
      <c r="D74" s="23">
        <v>5</v>
      </c>
      <c r="E74" s="23">
        <v>18.95</v>
      </c>
      <c r="F74" s="24">
        <f t="shared" si="1"/>
        <v>94.75</v>
      </c>
      <c r="G74" s="37">
        <f t="shared" si="0"/>
        <v>0.0215993991468887</v>
      </c>
    </row>
    <row r="75" spans="1:7" ht="12.75">
      <c r="A75" s="21" t="s">
        <v>134</v>
      </c>
      <c r="B75" s="21" t="s">
        <v>135</v>
      </c>
      <c r="C75" s="22" t="s">
        <v>27</v>
      </c>
      <c r="D75" s="23">
        <v>71</v>
      </c>
      <c r="E75" s="23">
        <v>26.05</v>
      </c>
      <c r="F75" s="24">
        <f t="shared" si="1"/>
        <v>1849.55</v>
      </c>
      <c r="G75" s="37">
        <f t="shared" si="0"/>
        <v>0.42162711020715565</v>
      </c>
    </row>
    <row r="76" spans="1:7" ht="12.75">
      <c r="A76" s="21" t="s">
        <v>136</v>
      </c>
      <c r="B76" s="21" t="s">
        <v>137</v>
      </c>
      <c r="C76" s="22" t="s">
        <v>27</v>
      </c>
      <c r="D76" s="23">
        <v>12.4</v>
      </c>
      <c r="E76" s="23">
        <v>34.93</v>
      </c>
      <c r="F76" s="24">
        <f t="shared" si="1"/>
        <v>433.13</v>
      </c>
      <c r="G76" s="37">
        <f aca="true" t="shared" si="2" ref="G76:G139">F76/$F$216*100</f>
        <v>0.09873717944582483</v>
      </c>
    </row>
    <row r="77" spans="1:7" ht="12.75">
      <c r="A77" s="21" t="s">
        <v>138</v>
      </c>
      <c r="B77" s="21" t="s">
        <v>139</v>
      </c>
      <c r="C77" s="22" t="s">
        <v>27</v>
      </c>
      <c r="D77" s="23">
        <v>5</v>
      </c>
      <c r="E77" s="23">
        <v>47.12</v>
      </c>
      <c r="F77" s="24">
        <f t="shared" si="1"/>
        <v>235.6</v>
      </c>
      <c r="G77" s="37">
        <f t="shared" si="2"/>
        <v>0.05370784632197338</v>
      </c>
    </row>
    <row r="78" spans="1:7" ht="12.75">
      <c r="A78" s="21" t="s">
        <v>140</v>
      </c>
      <c r="B78" s="21" t="s">
        <v>141</v>
      </c>
      <c r="C78" s="22" t="s">
        <v>27</v>
      </c>
      <c r="D78" s="23">
        <v>1420</v>
      </c>
      <c r="E78" s="23">
        <v>3.04</v>
      </c>
      <c r="F78" s="24">
        <f t="shared" si="1"/>
        <v>4316.8</v>
      </c>
      <c r="G78" s="37">
        <f t="shared" si="2"/>
        <v>0.9840663455122866</v>
      </c>
    </row>
    <row r="79" spans="1:7" ht="12.75">
      <c r="A79" s="21" t="s">
        <v>142</v>
      </c>
      <c r="B79" s="21" t="s">
        <v>143</v>
      </c>
      <c r="C79" s="22" t="s">
        <v>27</v>
      </c>
      <c r="D79" s="23">
        <v>790</v>
      </c>
      <c r="E79" s="23">
        <v>3.65</v>
      </c>
      <c r="F79" s="24">
        <f t="shared" si="1"/>
        <v>2883.5</v>
      </c>
      <c r="G79" s="37">
        <f t="shared" si="2"/>
        <v>0.6573284162538635</v>
      </c>
    </row>
    <row r="80" spans="1:7" ht="12.75">
      <c r="A80" s="21" t="s">
        <v>144</v>
      </c>
      <c r="B80" s="21" t="s">
        <v>145</v>
      </c>
      <c r="C80" s="22" t="s">
        <v>27</v>
      </c>
      <c r="D80" s="23">
        <v>680</v>
      </c>
      <c r="E80" s="23">
        <v>4.45</v>
      </c>
      <c r="F80" s="24">
        <f t="shared" si="1"/>
        <v>3026</v>
      </c>
      <c r="G80" s="37">
        <f t="shared" si="2"/>
        <v>0.689813000722799</v>
      </c>
    </row>
    <row r="81" spans="1:7" ht="12.75">
      <c r="A81" s="25" t="s">
        <v>146</v>
      </c>
      <c r="B81" s="25" t="s">
        <v>406</v>
      </c>
      <c r="C81" s="22"/>
      <c r="D81" s="23"/>
      <c r="E81" s="23"/>
      <c r="F81" s="26">
        <f>SUM(F82:F85)</f>
        <v>3037.13</v>
      </c>
      <c r="G81" s="34">
        <f t="shared" si="2"/>
        <v>0.6923502177413201</v>
      </c>
    </row>
    <row r="82" spans="1:7" ht="12.75">
      <c r="A82" s="21" t="s">
        <v>147</v>
      </c>
      <c r="B82" s="21" t="s">
        <v>148</v>
      </c>
      <c r="C82" s="22" t="s">
        <v>27</v>
      </c>
      <c r="D82" s="23">
        <v>500</v>
      </c>
      <c r="E82" s="23">
        <v>3.48</v>
      </c>
      <c r="F82" s="24">
        <f>TRUNC(D82*E82,2)</f>
        <v>1740</v>
      </c>
      <c r="G82" s="37">
        <f t="shared" si="2"/>
        <v>0.39665387351542314</v>
      </c>
    </row>
    <row r="83" spans="1:7" ht="12.75">
      <c r="A83" s="21" t="s">
        <v>149</v>
      </c>
      <c r="B83" s="21" t="s">
        <v>150</v>
      </c>
      <c r="C83" s="22" t="s">
        <v>27</v>
      </c>
      <c r="D83" s="23">
        <v>30</v>
      </c>
      <c r="E83" s="23">
        <v>4.49</v>
      </c>
      <c r="F83" s="24">
        <f>TRUNC(D83*E83,2)</f>
        <v>134.7</v>
      </c>
      <c r="G83" s="37">
        <f t="shared" si="2"/>
        <v>0.0307064808980043</v>
      </c>
    </row>
    <row r="84" spans="1:7" ht="25.5">
      <c r="A84" s="21" t="s">
        <v>151</v>
      </c>
      <c r="B84" s="21" t="s">
        <v>152</v>
      </c>
      <c r="C84" s="22" t="s">
        <v>27</v>
      </c>
      <c r="D84" s="23">
        <v>127.8</v>
      </c>
      <c r="E84" s="23">
        <v>6.85</v>
      </c>
      <c r="F84" s="24">
        <f>TRUNC(D84*E84,2)</f>
        <v>875.43</v>
      </c>
      <c r="G84" s="37">
        <f t="shared" si="2"/>
        <v>0.1995647703974752</v>
      </c>
    </row>
    <row r="85" spans="1:7" ht="25.5">
      <c r="A85" s="21" t="s">
        <v>153</v>
      </c>
      <c r="B85" s="21" t="s">
        <v>154</v>
      </c>
      <c r="C85" s="22" t="s">
        <v>27</v>
      </c>
      <c r="D85" s="23">
        <v>25</v>
      </c>
      <c r="E85" s="23">
        <v>11.48</v>
      </c>
      <c r="F85" s="24">
        <f>TRUNC(D85*E85,2)</f>
        <v>287</v>
      </c>
      <c r="G85" s="37">
        <f t="shared" si="2"/>
        <v>0.06542509293041748</v>
      </c>
    </row>
    <row r="86" spans="1:7" ht="12.75">
      <c r="A86" s="25" t="s">
        <v>155</v>
      </c>
      <c r="B86" s="25" t="s">
        <v>407</v>
      </c>
      <c r="C86" s="22"/>
      <c r="D86" s="23"/>
      <c r="E86" s="23"/>
      <c r="F86" s="26">
        <f>SUM(F87:F93)</f>
        <v>2380.69</v>
      </c>
      <c r="G86" s="34">
        <f t="shared" si="2"/>
        <v>0.5427068449077199</v>
      </c>
    </row>
    <row r="87" spans="1:7" ht="12.75">
      <c r="A87" s="21" t="s">
        <v>156</v>
      </c>
      <c r="B87" s="21" t="s">
        <v>157</v>
      </c>
      <c r="C87" s="22" t="s">
        <v>17</v>
      </c>
      <c r="D87" s="23">
        <v>14</v>
      </c>
      <c r="E87" s="23">
        <v>10.46</v>
      </c>
      <c r="F87" s="24">
        <f aca="true" t="shared" si="3" ref="F87:F93">TRUNC(D87*E87,2)</f>
        <v>146.44</v>
      </c>
      <c r="G87" s="37">
        <f t="shared" si="2"/>
        <v>0.03338275473425205</v>
      </c>
    </row>
    <row r="88" spans="1:7" ht="12.75">
      <c r="A88" s="21" t="s">
        <v>158</v>
      </c>
      <c r="B88" s="21" t="s">
        <v>159</v>
      </c>
      <c r="C88" s="22" t="s">
        <v>17</v>
      </c>
      <c r="D88" s="23">
        <v>4</v>
      </c>
      <c r="E88" s="23">
        <v>13.78</v>
      </c>
      <c r="F88" s="24">
        <f t="shared" si="3"/>
        <v>55.12</v>
      </c>
      <c r="G88" s="37">
        <f t="shared" si="2"/>
        <v>0.01256526523458053</v>
      </c>
    </row>
    <row r="89" spans="1:7" ht="25.5">
      <c r="A89" s="21" t="s">
        <v>160</v>
      </c>
      <c r="B89" s="21" t="s">
        <v>161</v>
      </c>
      <c r="C89" s="22" t="s">
        <v>17</v>
      </c>
      <c r="D89" s="23">
        <v>11</v>
      </c>
      <c r="E89" s="23">
        <v>16.33</v>
      </c>
      <c r="F89" s="24">
        <f t="shared" si="3"/>
        <v>179.63</v>
      </c>
      <c r="G89" s="37">
        <f t="shared" si="2"/>
        <v>0.0409488133905606</v>
      </c>
    </row>
    <row r="90" spans="1:7" ht="12.75">
      <c r="A90" s="21" t="s">
        <v>162</v>
      </c>
      <c r="B90" s="21" t="s">
        <v>163</v>
      </c>
      <c r="C90" s="22" t="s">
        <v>17</v>
      </c>
      <c r="D90" s="23">
        <v>60</v>
      </c>
      <c r="E90" s="23">
        <v>13.37</v>
      </c>
      <c r="F90" s="24">
        <f t="shared" si="3"/>
        <v>802.2</v>
      </c>
      <c r="G90" s="37">
        <f t="shared" si="2"/>
        <v>0.18287111341038645</v>
      </c>
    </row>
    <row r="91" spans="1:7" ht="12.75">
      <c r="A91" s="21" t="s">
        <v>164</v>
      </c>
      <c r="B91" s="21" t="s">
        <v>165</v>
      </c>
      <c r="C91" s="22" t="s">
        <v>17</v>
      </c>
      <c r="D91" s="23">
        <v>5</v>
      </c>
      <c r="E91" s="23">
        <v>22.36</v>
      </c>
      <c r="F91" s="24">
        <f t="shared" si="3"/>
        <v>111.8</v>
      </c>
      <c r="G91" s="37">
        <f t="shared" si="2"/>
        <v>0.0254861511833473</v>
      </c>
    </row>
    <row r="92" spans="1:7" ht="25.5">
      <c r="A92" s="21" t="s">
        <v>166</v>
      </c>
      <c r="B92" s="21" t="s">
        <v>167</v>
      </c>
      <c r="C92" s="22" t="s">
        <v>17</v>
      </c>
      <c r="D92" s="23">
        <v>2</v>
      </c>
      <c r="E92" s="23">
        <v>37.96</v>
      </c>
      <c r="F92" s="24">
        <f t="shared" si="3"/>
        <v>75.92</v>
      </c>
      <c r="G92" s="37">
        <f t="shared" si="2"/>
        <v>0.01730687475706375</v>
      </c>
    </row>
    <row r="93" spans="1:7" ht="25.5">
      <c r="A93" s="21" t="s">
        <v>168</v>
      </c>
      <c r="B93" s="21" t="s">
        <v>169</v>
      </c>
      <c r="C93" s="22" t="s">
        <v>17</v>
      </c>
      <c r="D93" s="23">
        <v>13</v>
      </c>
      <c r="E93" s="23">
        <v>77.66</v>
      </c>
      <c r="F93" s="24">
        <f t="shared" si="3"/>
        <v>1009.58</v>
      </c>
      <c r="G93" s="37">
        <f t="shared" si="2"/>
        <v>0.23014587219752922</v>
      </c>
    </row>
    <row r="94" spans="1:7" ht="12.75">
      <c r="A94" s="25" t="s">
        <v>170</v>
      </c>
      <c r="B94" s="25" t="s">
        <v>408</v>
      </c>
      <c r="C94" s="22"/>
      <c r="D94" s="23"/>
      <c r="E94" s="23"/>
      <c r="F94" s="26">
        <f>SUM(F95:F96)</f>
        <v>2520.76</v>
      </c>
      <c r="G94" s="34">
        <f t="shared" si="2"/>
        <v>0.5746374817257116</v>
      </c>
    </row>
    <row r="95" spans="1:7" ht="12.75">
      <c r="A95" s="21" t="s">
        <v>171</v>
      </c>
      <c r="B95" s="21" t="s">
        <v>172</v>
      </c>
      <c r="C95" s="22" t="s">
        <v>17</v>
      </c>
      <c r="D95" s="23">
        <v>34</v>
      </c>
      <c r="E95" s="23">
        <v>63.16</v>
      </c>
      <c r="F95" s="24">
        <f>TRUNC(D95*E95,2)</f>
        <v>2147.44</v>
      </c>
      <c r="G95" s="37">
        <f t="shared" si="2"/>
        <v>0.4895347092769886</v>
      </c>
    </row>
    <row r="96" spans="1:7" ht="25.5">
      <c r="A96" s="21" t="s">
        <v>173</v>
      </c>
      <c r="B96" s="21" t="s">
        <v>174</v>
      </c>
      <c r="C96" s="22" t="s">
        <v>17</v>
      </c>
      <c r="D96" s="23">
        <v>9</v>
      </c>
      <c r="E96" s="23">
        <v>41.48</v>
      </c>
      <c r="F96" s="24">
        <f>TRUNC(D96*E96,2)</f>
        <v>373.32</v>
      </c>
      <c r="G96" s="37">
        <f t="shared" si="2"/>
        <v>0.08510277244872284</v>
      </c>
    </row>
    <row r="97" spans="1:7" ht="12.75">
      <c r="A97" s="25" t="s">
        <v>175</v>
      </c>
      <c r="B97" s="25" t="s">
        <v>409</v>
      </c>
      <c r="C97" s="22"/>
      <c r="D97" s="23"/>
      <c r="E97" s="23"/>
      <c r="F97" s="26">
        <f>SUM(F98:F107)</f>
        <v>2314.75</v>
      </c>
      <c r="G97" s="34">
        <f t="shared" si="2"/>
        <v>0.527675030873463</v>
      </c>
    </row>
    <row r="98" spans="1:7" ht="38.25">
      <c r="A98" s="21" t="s">
        <v>176</v>
      </c>
      <c r="B98" s="21" t="s">
        <v>177</v>
      </c>
      <c r="C98" s="22" t="s">
        <v>17</v>
      </c>
      <c r="D98" s="23">
        <v>4</v>
      </c>
      <c r="E98" s="23">
        <v>11.62</v>
      </c>
      <c r="F98" s="24">
        <f aca="true" t="shared" si="4" ref="F98:F107">TRUNC(D98*E98,2)</f>
        <v>46.48</v>
      </c>
      <c r="G98" s="37">
        <f t="shared" si="2"/>
        <v>0.010595673586779809</v>
      </c>
    </row>
    <row r="99" spans="1:7" ht="38.25">
      <c r="A99" s="21" t="s">
        <v>178</v>
      </c>
      <c r="B99" s="21" t="s">
        <v>179</v>
      </c>
      <c r="C99" s="22" t="s">
        <v>17</v>
      </c>
      <c r="D99" s="23">
        <v>5</v>
      </c>
      <c r="E99" s="23">
        <v>11.41</v>
      </c>
      <c r="F99" s="24">
        <f t="shared" si="4"/>
        <v>57.05</v>
      </c>
      <c r="G99" s="37">
        <f t="shared" si="2"/>
        <v>0.013005231887387865</v>
      </c>
    </row>
    <row r="100" spans="1:7" ht="38.25">
      <c r="A100" s="21" t="s">
        <v>180</v>
      </c>
      <c r="B100" s="21" t="s">
        <v>181</v>
      </c>
      <c r="C100" s="22" t="s">
        <v>17</v>
      </c>
      <c r="D100" s="23">
        <v>1</v>
      </c>
      <c r="E100" s="23">
        <v>12.05</v>
      </c>
      <c r="F100" s="24">
        <f t="shared" si="4"/>
        <v>12.05</v>
      </c>
      <c r="G100" s="37">
        <f t="shared" si="2"/>
        <v>0.002746942055092442</v>
      </c>
    </row>
    <row r="101" spans="1:7" ht="25.5">
      <c r="A101" s="21" t="s">
        <v>182</v>
      </c>
      <c r="B101" s="21" t="s">
        <v>183</v>
      </c>
      <c r="C101" s="22" t="s">
        <v>17</v>
      </c>
      <c r="D101" s="23">
        <v>1</v>
      </c>
      <c r="E101" s="23">
        <v>12.05</v>
      </c>
      <c r="F101" s="24">
        <f t="shared" si="4"/>
        <v>12.05</v>
      </c>
      <c r="G101" s="37">
        <f t="shared" si="2"/>
        <v>0.002746942055092442</v>
      </c>
    </row>
    <row r="102" spans="1:7" ht="25.5">
      <c r="A102" s="21" t="s">
        <v>184</v>
      </c>
      <c r="B102" s="21" t="s">
        <v>185</v>
      </c>
      <c r="C102" s="22" t="s">
        <v>17</v>
      </c>
      <c r="D102" s="23">
        <v>1</v>
      </c>
      <c r="E102" s="23">
        <v>43.03</v>
      </c>
      <c r="F102" s="24">
        <f t="shared" si="4"/>
        <v>43.03</v>
      </c>
      <c r="G102" s="37">
        <f t="shared" si="2"/>
        <v>0.00980920469963716</v>
      </c>
    </row>
    <row r="103" spans="1:7" ht="12.75">
      <c r="A103" s="21" t="s">
        <v>186</v>
      </c>
      <c r="B103" s="21" t="s">
        <v>187</v>
      </c>
      <c r="C103" s="22" t="s">
        <v>17</v>
      </c>
      <c r="D103" s="23">
        <v>2</v>
      </c>
      <c r="E103" s="23">
        <v>46.98</v>
      </c>
      <c r="F103" s="24">
        <f t="shared" si="4"/>
        <v>93.96</v>
      </c>
      <c r="G103" s="37">
        <f t="shared" si="2"/>
        <v>0.021419309169832847</v>
      </c>
    </row>
    <row r="104" spans="1:7" ht="25.5">
      <c r="A104" s="21" t="s">
        <v>188</v>
      </c>
      <c r="B104" s="21" t="s">
        <v>189</v>
      </c>
      <c r="C104" s="22" t="s">
        <v>17</v>
      </c>
      <c r="D104" s="23">
        <v>13</v>
      </c>
      <c r="E104" s="23">
        <v>52.63</v>
      </c>
      <c r="F104" s="24">
        <f t="shared" si="4"/>
        <v>684.19</v>
      </c>
      <c r="G104" s="37">
        <f t="shared" si="2"/>
        <v>0.1559693182301824</v>
      </c>
    </row>
    <row r="105" spans="1:7" ht="25.5">
      <c r="A105" s="21" t="s">
        <v>190</v>
      </c>
      <c r="B105" s="21" t="s">
        <v>191</v>
      </c>
      <c r="C105" s="22" t="s">
        <v>17</v>
      </c>
      <c r="D105" s="23">
        <v>1</v>
      </c>
      <c r="E105" s="23">
        <v>59.54</v>
      </c>
      <c r="F105" s="24">
        <f t="shared" si="4"/>
        <v>59.54</v>
      </c>
      <c r="G105" s="37">
        <f t="shared" si="2"/>
        <v>0.013572857258108213</v>
      </c>
    </row>
    <row r="106" spans="1:7" ht="25.5">
      <c r="A106" s="21" t="s">
        <v>192</v>
      </c>
      <c r="B106" s="21" t="s">
        <v>193</v>
      </c>
      <c r="C106" s="22" t="s">
        <v>17</v>
      </c>
      <c r="D106" s="23">
        <v>2</v>
      </c>
      <c r="E106" s="23">
        <v>439.46</v>
      </c>
      <c r="F106" s="24">
        <f t="shared" si="4"/>
        <v>878.92</v>
      </c>
      <c r="G106" s="37">
        <f t="shared" si="2"/>
        <v>0.20036035776446878</v>
      </c>
    </row>
    <row r="107" spans="1:7" ht="25.5">
      <c r="A107" s="21" t="s">
        <v>194</v>
      </c>
      <c r="B107" s="21" t="s">
        <v>195</v>
      </c>
      <c r="C107" s="22" t="s">
        <v>17</v>
      </c>
      <c r="D107" s="23">
        <v>2</v>
      </c>
      <c r="E107" s="23">
        <v>213.74</v>
      </c>
      <c r="F107" s="24">
        <f t="shared" si="4"/>
        <v>427.48</v>
      </c>
      <c r="G107" s="37">
        <f t="shared" si="2"/>
        <v>0.09744919416688108</v>
      </c>
    </row>
    <row r="108" spans="1:7" ht="12.75">
      <c r="A108" s="25" t="s">
        <v>196</v>
      </c>
      <c r="B108" s="25" t="s">
        <v>410</v>
      </c>
      <c r="C108" s="22"/>
      <c r="D108" s="23"/>
      <c r="E108" s="23"/>
      <c r="F108" s="26">
        <f>SUM(F109)</f>
        <v>429.22</v>
      </c>
      <c r="G108" s="34">
        <f t="shared" si="2"/>
        <v>0.0978458480403965</v>
      </c>
    </row>
    <row r="109" spans="1:7" ht="38.25">
      <c r="A109" s="21" t="s">
        <v>197</v>
      </c>
      <c r="B109" s="21" t="s">
        <v>198</v>
      </c>
      <c r="C109" s="22" t="s">
        <v>17</v>
      </c>
      <c r="D109" s="23">
        <v>2</v>
      </c>
      <c r="E109" s="23">
        <v>214.61</v>
      </c>
      <c r="F109" s="24">
        <f>TRUNC(D109*E109,2)</f>
        <v>429.22</v>
      </c>
      <c r="G109" s="37">
        <f t="shared" si="2"/>
        <v>0.0978458480403965</v>
      </c>
    </row>
    <row r="110" spans="1:7" ht="12.75">
      <c r="A110" s="25" t="s">
        <v>199</v>
      </c>
      <c r="B110" s="25" t="s">
        <v>411</v>
      </c>
      <c r="C110" s="22"/>
      <c r="D110" s="23"/>
      <c r="E110" s="23"/>
      <c r="F110" s="26">
        <f>SUM(F111)</f>
        <v>2160</v>
      </c>
      <c r="G110" s="34">
        <f t="shared" si="2"/>
        <v>0.49239791195018046</v>
      </c>
    </row>
    <row r="111" spans="1:7" ht="38.25">
      <c r="A111" s="21" t="s">
        <v>200</v>
      </c>
      <c r="B111" s="21" t="s">
        <v>201</v>
      </c>
      <c r="C111" s="22" t="s">
        <v>17</v>
      </c>
      <c r="D111" s="23">
        <v>1</v>
      </c>
      <c r="E111" s="23">
        <v>2160</v>
      </c>
      <c r="F111" s="24">
        <f>TRUNC(D111*E111,2)</f>
        <v>2160</v>
      </c>
      <c r="G111" s="37">
        <f t="shared" si="2"/>
        <v>0.49239791195018046</v>
      </c>
    </row>
    <row r="112" spans="1:7" ht="18" customHeight="1">
      <c r="A112" s="27" t="s">
        <v>202</v>
      </c>
      <c r="B112" s="27" t="s">
        <v>203</v>
      </c>
      <c r="C112" s="28"/>
      <c r="D112" s="29"/>
      <c r="E112" s="29"/>
      <c r="F112" s="30">
        <f>F113+F120+F125+F144+F149</f>
        <v>28743.519999999997</v>
      </c>
      <c r="G112" s="35">
        <f t="shared" si="2"/>
        <v>6.552430199119559</v>
      </c>
    </row>
    <row r="113" spans="1:7" ht="12.75">
      <c r="A113" s="25" t="s">
        <v>204</v>
      </c>
      <c r="B113" s="25" t="s">
        <v>412</v>
      </c>
      <c r="C113" s="22"/>
      <c r="D113" s="23"/>
      <c r="E113" s="23"/>
      <c r="F113" s="26">
        <f>SUM(F114:F119)</f>
        <v>319.29</v>
      </c>
      <c r="G113" s="34">
        <f t="shared" si="2"/>
        <v>0.07278598579008015</v>
      </c>
    </row>
    <row r="114" spans="1:7" ht="12.75">
      <c r="A114" s="21" t="s">
        <v>205</v>
      </c>
      <c r="B114" s="21" t="s">
        <v>206</v>
      </c>
      <c r="C114" s="22" t="s">
        <v>17</v>
      </c>
      <c r="D114" s="23">
        <v>1</v>
      </c>
      <c r="E114" s="23">
        <v>29.23</v>
      </c>
      <c r="F114" s="24">
        <f aca="true" t="shared" si="5" ref="F114:F119">TRUNC(D114*E114,2)</f>
        <v>29.23</v>
      </c>
      <c r="G114" s="37">
        <f t="shared" si="2"/>
        <v>0.006663329151066562</v>
      </c>
    </row>
    <row r="115" spans="1:7" ht="12.75">
      <c r="A115" s="21" t="s">
        <v>207</v>
      </c>
      <c r="B115" s="21" t="s">
        <v>208</v>
      </c>
      <c r="C115" s="22" t="s">
        <v>27</v>
      </c>
      <c r="D115" s="23">
        <v>25</v>
      </c>
      <c r="E115" s="23">
        <v>6.24</v>
      </c>
      <c r="F115" s="24">
        <f t="shared" si="5"/>
        <v>156</v>
      </c>
      <c r="G115" s="37">
        <f t="shared" si="2"/>
        <v>0.03556207141862414</v>
      </c>
    </row>
    <row r="116" spans="1:7" ht="12.75">
      <c r="A116" s="21" t="s">
        <v>209</v>
      </c>
      <c r="B116" s="21" t="s">
        <v>210</v>
      </c>
      <c r="C116" s="22" t="s">
        <v>17</v>
      </c>
      <c r="D116" s="23">
        <v>3</v>
      </c>
      <c r="E116" s="23">
        <v>3.36</v>
      </c>
      <c r="F116" s="24">
        <f t="shared" si="5"/>
        <v>10.08</v>
      </c>
      <c r="G116" s="37">
        <f t="shared" si="2"/>
        <v>0.0022978569224341755</v>
      </c>
    </row>
    <row r="117" spans="1:7" ht="25.5">
      <c r="A117" s="21" t="s">
        <v>211</v>
      </c>
      <c r="B117" s="21" t="s">
        <v>212</v>
      </c>
      <c r="C117" s="22" t="s">
        <v>17</v>
      </c>
      <c r="D117" s="23">
        <v>4</v>
      </c>
      <c r="E117" s="23">
        <v>24.19</v>
      </c>
      <c r="F117" s="24">
        <f t="shared" si="5"/>
        <v>96.76</v>
      </c>
      <c r="G117" s="37">
        <f t="shared" si="2"/>
        <v>0.022057602759397898</v>
      </c>
    </row>
    <row r="118" spans="1:7" ht="25.5">
      <c r="A118" s="21" t="s">
        <v>213</v>
      </c>
      <c r="B118" s="21" t="s">
        <v>214</v>
      </c>
      <c r="C118" s="22" t="s">
        <v>17</v>
      </c>
      <c r="D118" s="23">
        <v>1</v>
      </c>
      <c r="E118" s="23">
        <v>13.3</v>
      </c>
      <c r="F118" s="24">
        <f t="shared" si="5"/>
        <v>13.3</v>
      </c>
      <c r="G118" s="37">
        <f t="shared" si="2"/>
        <v>0.003031894550433981</v>
      </c>
    </row>
    <row r="119" spans="1:7" ht="25.5">
      <c r="A119" s="21" t="s">
        <v>215</v>
      </c>
      <c r="B119" s="21" t="s">
        <v>216</v>
      </c>
      <c r="C119" s="22" t="s">
        <v>17</v>
      </c>
      <c r="D119" s="23">
        <v>4</v>
      </c>
      <c r="E119" s="23">
        <v>3.48</v>
      </c>
      <c r="F119" s="24">
        <f t="shared" si="5"/>
        <v>13.92</v>
      </c>
      <c r="G119" s="37">
        <f t="shared" si="2"/>
        <v>0.0031732309881233847</v>
      </c>
    </row>
    <row r="120" spans="1:7" ht="12.75">
      <c r="A120" s="25" t="s">
        <v>217</v>
      </c>
      <c r="B120" s="25" t="s">
        <v>413</v>
      </c>
      <c r="C120" s="22"/>
      <c r="D120" s="23"/>
      <c r="E120" s="23"/>
      <c r="F120" s="26">
        <f>SUM(F121:F124)</f>
        <v>2676.16</v>
      </c>
      <c r="G120" s="34">
        <f t="shared" si="2"/>
        <v>0.6100627759465715</v>
      </c>
    </row>
    <row r="121" spans="1:7" ht="25.5">
      <c r="A121" s="21" t="s">
        <v>218</v>
      </c>
      <c r="B121" s="21" t="s">
        <v>219</v>
      </c>
      <c r="C121" s="22" t="s">
        <v>17</v>
      </c>
      <c r="D121" s="23">
        <v>6</v>
      </c>
      <c r="E121" s="23">
        <v>103.9</v>
      </c>
      <c r="F121" s="24">
        <f>TRUNC(D121*E121,2)</f>
        <v>623.4</v>
      </c>
      <c r="G121" s="37">
        <f t="shared" si="2"/>
        <v>0.14211150847673262</v>
      </c>
    </row>
    <row r="122" spans="1:7" ht="25.5">
      <c r="A122" s="21" t="s">
        <v>220</v>
      </c>
      <c r="B122" s="21" t="s">
        <v>221</v>
      </c>
      <c r="C122" s="22" t="s">
        <v>17</v>
      </c>
      <c r="D122" s="23">
        <v>10</v>
      </c>
      <c r="E122" s="23">
        <v>45.94</v>
      </c>
      <c r="F122" s="24">
        <f>TRUNC(D122*E122,2)</f>
        <v>459.4</v>
      </c>
      <c r="G122" s="37">
        <f t="shared" si="2"/>
        <v>0.10472574108792262</v>
      </c>
    </row>
    <row r="123" spans="1:7" ht="25.5">
      <c r="A123" s="21" t="s">
        <v>222</v>
      </c>
      <c r="B123" s="21" t="s">
        <v>223</v>
      </c>
      <c r="C123" s="22" t="s">
        <v>17</v>
      </c>
      <c r="D123" s="23">
        <v>6</v>
      </c>
      <c r="E123" s="23">
        <v>57.62</v>
      </c>
      <c r="F123" s="24">
        <f>TRUNC(D123*E123,2)</f>
        <v>345.72</v>
      </c>
      <c r="G123" s="37">
        <f t="shared" si="2"/>
        <v>0.07881102135158166</v>
      </c>
    </row>
    <row r="124" spans="1:7" ht="12.75">
      <c r="A124" s="21" t="s">
        <v>224</v>
      </c>
      <c r="B124" s="21" t="s">
        <v>225</v>
      </c>
      <c r="C124" s="22" t="s">
        <v>17</v>
      </c>
      <c r="D124" s="23">
        <v>6</v>
      </c>
      <c r="E124" s="23">
        <v>207.94</v>
      </c>
      <c r="F124" s="24">
        <f>TRUNC(D124*E124,2)</f>
        <v>1247.64</v>
      </c>
      <c r="G124" s="37">
        <f t="shared" si="2"/>
        <v>0.28441450503033483</v>
      </c>
    </row>
    <row r="125" spans="1:7" ht="12.75">
      <c r="A125" s="25" t="s">
        <v>226</v>
      </c>
      <c r="B125" s="25" t="s">
        <v>414</v>
      </c>
      <c r="C125" s="22"/>
      <c r="D125" s="23"/>
      <c r="E125" s="23"/>
      <c r="F125" s="26">
        <f>SUM(F126:F143)</f>
        <v>2629.69</v>
      </c>
      <c r="G125" s="34">
        <f t="shared" si="2"/>
        <v>0.5994693819797546</v>
      </c>
    </row>
    <row r="126" spans="1:7" ht="25.5">
      <c r="A126" s="21" t="s">
        <v>227</v>
      </c>
      <c r="B126" s="21" t="s">
        <v>228</v>
      </c>
      <c r="C126" s="22" t="s">
        <v>17</v>
      </c>
      <c r="D126" s="23">
        <v>1</v>
      </c>
      <c r="E126" s="23">
        <v>7.52</v>
      </c>
      <c r="F126" s="24">
        <f aca="true" t="shared" si="6" ref="F126:F164">TRUNC(D126*E126,2)</f>
        <v>7.52</v>
      </c>
      <c r="G126" s="37">
        <f t="shared" si="2"/>
        <v>0.001714274211974702</v>
      </c>
    </row>
    <row r="127" spans="1:7" ht="25.5">
      <c r="A127" s="21" t="s">
        <v>229</v>
      </c>
      <c r="B127" s="21" t="s">
        <v>212</v>
      </c>
      <c r="C127" s="22" t="s">
        <v>17</v>
      </c>
      <c r="D127" s="23">
        <v>4</v>
      </c>
      <c r="E127" s="23">
        <v>24.19</v>
      </c>
      <c r="F127" s="24">
        <f t="shared" si="6"/>
        <v>96.76</v>
      </c>
      <c r="G127" s="37">
        <f t="shared" si="2"/>
        <v>0.022057602759397898</v>
      </c>
    </row>
    <row r="128" spans="1:7" ht="25.5">
      <c r="A128" s="21" t="s">
        <v>230</v>
      </c>
      <c r="B128" s="21" t="s">
        <v>231</v>
      </c>
      <c r="C128" s="22" t="s">
        <v>17</v>
      </c>
      <c r="D128" s="23">
        <v>20</v>
      </c>
      <c r="E128" s="23">
        <v>3.37</v>
      </c>
      <c r="F128" s="24">
        <f t="shared" si="6"/>
        <v>67.4</v>
      </c>
      <c r="G128" s="37">
        <f t="shared" si="2"/>
        <v>0.015364638548815817</v>
      </c>
    </row>
    <row r="129" spans="1:7" ht="25.5">
      <c r="A129" s="21" t="s">
        <v>232</v>
      </c>
      <c r="B129" s="21" t="s">
        <v>216</v>
      </c>
      <c r="C129" s="22" t="s">
        <v>17</v>
      </c>
      <c r="D129" s="23">
        <v>12</v>
      </c>
      <c r="E129" s="23">
        <v>3.48</v>
      </c>
      <c r="F129" s="24">
        <f t="shared" si="6"/>
        <v>41.76</v>
      </c>
      <c r="G129" s="37">
        <f t="shared" si="2"/>
        <v>0.009519692964370155</v>
      </c>
    </row>
    <row r="130" spans="1:7" ht="25.5">
      <c r="A130" s="21" t="s">
        <v>233</v>
      </c>
      <c r="B130" s="21" t="s">
        <v>234</v>
      </c>
      <c r="C130" s="22" t="s">
        <v>17</v>
      </c>
      <c r="D130" s="23">
        <v>18</v>
      </c>
      <c r="E130" s="23">
        <v>7.37</v>
      </c>
      <c r="F130" s="24">
        <f t="shared" si="6"/>
        <v>132.66</v>
      </c>
      <c r="G130" s="37">
        <f t="shared" si="2"/>
        <v>0.03024143842560691</v>
      </c>
    </row>
    <row r="131" spans="1:7" ht="25.5">
      <c r="A131" s="21" t="s">
        <v>235</v>
      </c>
      <c r="B131" s="21" t="s">
        <v>236</v>
      </c>
      <c r="C131" s="22" t="s">
        <v>17</v>
      </c>
      <c r="D131" s="23">
        <v>1</v>
      </c>
      <c r="E131" s="23">
        <v>5.39</v>
      </c>
      <c r="F131" s="24">
        <f t="shared" si="6"/>
        <v>5.39</v>
      </c>
      <c r="G131" s="37">
        <f t="shared" si="2"/>
        <v>0.0012287151599127185</v>
      </c>
    </row>
    <row r="132" spans="1:7" ht="25.5">
      <c r="A132" s="21" t="s">
        <v>237</v>
      </c>
      <c r="B132" s="21" t="s">
        <v>238</v>
      </c>
      <c r="C132" s="22" t="s">
        <v>17</v>
      </c>
      <c r="D132" s="23">
        <v>1</v>
      </c>
      <c r="E132" s="23">
        <v>6.72</v>
      </c>
      <c r="F132" s="24">
        <f t="shared" si="6"/>
        <v>6.72</v>
      </c>
      <c r="G132" s="37">
        <f t="shared" si="2"/>
        <v>0.001531904614956117</v>
      </c>
    </row>
    <row r="133" spans="1:7" ht="12.75">
      <c r="A133" s="21" t="s">
        <v>239</v>
      </c>
      <c r="B133" s="21" t="s">
        <v>240</v>
      </c>
      <c r="C133" s="22" t="s">
        <v>17</v>
      </c>
      <c r="D133" s="23">
        <v>13</v>
      </c>
      <c r="E133" s="23">
        <v>3.28</v>
      </c>
      <c r="F133" s="24">
        <f t="shared" si="6"/>
        <v>42.64</v>
      </c>
      <c r="G133" s="37">
        <f t="shared" si="2"/>
        <v>0.0097202995210906</v>
      </c>
    </row>
    <row r="134" spans="1:7" ht="12.75">
      <c r="A134" s="21" t="s">
        <v>241</v>
      </c>
      <c r="B134" s="21" t="s">
        <v>210</v>
      </c>
      <c r="C134" s="22" t="s">
        <v>17</v>
      </c>
      <c r="D134" s="23">
        <v>12</v>
      </c>
      <c r="E134" s="23">
        <v>3.36</v>
      </c>
      <c r="F134" s="24">
        <f t="shared" si="6"/>
        <v>40.32</v>
      </c>
      <c r="G134" s="37">
        <f t="shared" si="2"/>
        <v>0.009191427689736702</v>
      </c>
    </row>
    <row r="135" spans="1:7" ht="12.75">
      <c r="A135" s="21" t="s">
        <v>242</v>
      </c>
      <c r="B135" s="21" t="s">
        <v>243</v>
      </c>
      <c r="C135" s="22" t="s">
        <v>17</v>
      </c>
      <c r="D135" s="23">
        <v>5</v>
      </c>
      <c r="E135" s="23">
        <v>7.13</v>
      </c>
      <c r="F135" s="24">
        <f t="shared" si="6"/>
        <v>35.65</v>
      </c>
      <c r="G135" s="37">
        <f t="shared" si="2"/>
        <v>0.008126845167140708</v>
      </c>
    </row>
    <row r="136" spans="1:7" ht="12.75">
      <c r="A136" s="21" t="s">
        <v>244</v>
      </c>
      <c r="B136" s="21" t="s">
        <v>245</v>
      </c>
      <c r="C136" s="22" t="s">
        <v>27</v>
      </c>
      <c r="D136" s="23">
        <v>48</v>
      </c>
      <c r="E136" s="23">
        <v>5.14</v>
      </c>
      <c r="F136" s="24">
        <f t="shared" si="6"/>
        <v>246.72</v>
      </c>
      <c r="G136" s="37">
        <f t="shared" si="2"/>
        <v>0.05624278372053172</v>
      </c>
    </row>
    <row r="137" spans="1:7" ht="12.75">
      <c r="A137" s="21" t="s">
        <v>246</v>
      </c>
      <c r="B137" s="21" t="s">
        <v>208</v>
      </c>
      <c r="C137" s="22" t="s">
        <v>27</v>
      </c>
      <c r="D137" s="23">
        <v>42</v>
      </c>
      <c r="E137" s="23">
        <v>6.24</v>
      </c>
      <c r="F137" s="24">
        <f t="shared" si="6"/>
        <v>262.08</v>
      </c>
      <c r="G137" s="37">
        <f t="shared" si="2"/>
        <v>0.059744279983288545</v>
      </c>
    </row>
    <row r="138" spans="1:7" ht="12.75">
      <c r="A138" s="21" t="s">
        <v>247</v>
      </c>
      <c r="B138" s="21" t="s">
        <v>248</v>
      </c>
      <c r="C138" s="22" t="s">
        <v>27</v>
      </c>
      <c r="D138" s="23">
        <v>78</v>
      </c>
      <c r="E138" s="23">
        <v>19.25</v>
      </c>
      <c r="F138" s="24">
        <f t="shared" si="6"/>
        <v>1501.5</v>
      </c>
      <c r="G138" s="37">
        <f t="shared" si="2"/>
        <v>0.34228493740425736</v>
      </c>
    </row>
    <row r="139" spans="1:7" ht="12.75">
      <c r="A139" s="21" t="s">
        <v>249</v>
      </c>
      <c r="B139" s="21" t="s">
        <v>250</v>
      </c>
      <c r="C139" s="22" t="s">
        <v>17</v>
      </c>
      <c r="D139" s="23">
        <v>1</v>
      </c>
      <c r="E139" s="23">
        <v>3.77</v>
      </c>
      <c r="F139" s="24">
        <f t="shared" si="6"/>
        <v>3.77</v>
      </c>
      <c r="G139" s="37">
        <f t="shared" si="2"/>
        <v>0.0008594167259500834</v>
      </c>
    </row>
    <row r="140" spans="1:7" ht="12.75">
      <c r="A140" s="21" t="s">
        <v>251</v>
      </c>
      <c r="B140" s="21" t="s">
        <v>252</v>
      </c>
      <c r="C140" s="22" t="s">
        <v>17</v>
      </c>
      <c r="D140" s="23">
        <v>2</v>
      </c>
      <c r="E140" s="23">
        <v>3.91</v>
      </c>
      <c r="F140" s="24">
        <f t="shared" si="6"/>
        <v>7.82</v>
      </c>
      <c r="G140" s="37">
        <f aca="true" t="shared" si="7" ref="G140:G203">F140/$F$216*100</f>
        <v>0.0017826628108566717</v>
      </c>
    </row>
    <row r="141" spans="1:7" ht="12.75">
      <c r="A141" s="21" t="s">
        <v>253</v>
      </c>
      <c r="B141" s="21" t="s">
        <v>254</v>
      </c>
      <c r="C141" s="22" t="s">
        <v>17</v>
      </c>
      <c r="D141" s="23">
        <v>3</v>
      </c>
      <c r="E141" s="23">
        <v>9.74</v>
      </c>
      <c r="F141" s="24">
        <f t="shared" si="6"/>
        <v>29.22</v>
      </c>
      <c r="G141" s="37">
        <f t="shared" si="7"/>
        <v>0.006661049531103829</v>
      </c>
    </row>
    <row r="142" spans="1:7" ht="12.75">
      <c r="A142" s="21" t="s">
        <v>255</v>
      </c>
      <c r="B142" s="21" t="s">
        <v>256</v>
      </c>
      <c r="C142" s="22" t="s">
        <v>17</v>
      </c>
      <c r="D142" s="23">
        <v>6</v>
      </c>
      <c r="E142" s="23">
        <v>8.39</v>
      </c>
      <c r="F142" s="24">
        <f t="shared" si="6"/>
        <v>50.34</v>
      </c>
      <c r="G142" s="37">
        <f t="shared" si="7"/>
        <v>0.011475606892394484</v>
      </c>
    </row>
    <row r="143" spans="1:7" ht="12.75">
      <c r="A143" s="21" t="s">
        <v>257</v>
      </c>
      <c r="B143" s="21" t="s">
        <v>258</v>
      </c>
      <c r="C143" s="22" t="s">
        <v>17</v>
      </c>
      <c r="D143" s="23">
        <v>6</v>
      </c>
      <c r="E143" s="23">
        <v>8.57</v>
      </c>
      <c r="F143" s="24">
        <f t="shared" si="6"/>
        <v>51.42</v>
      </c>
      <c r="G143" s="37">
        <f t="shared" si="7"/>
        <v>0.011721805848369573</v>
      </c>
    </row>
    <row r="144" spans="1:7" ht="12.75">
      <c r="A144" s="25" t="s">
        <v>259</v>
      </c>
      <c r="B144" s="25" t="s">
        <v>415</v>
      </c>
      <c r="C144" s="22"/>
      <c r="D144" s="23"/>
      <c r="E144" s="23"/>
      <c r="F144" s="26">
        <f>SUM(F145:F148)</f>
        <v>183</v>
      </c>
      <c r="G144" s="34">
        <f t="shared" si="7"/>
        <v>0.04171704531800139</v>
      </c>
    </row>
    <row r="145" spans="1:7" ht="12.75">
      <c r="A145" s="21" t="s">
        <v>260</v>
      </c>
      <c r="B145" s="21" t="s">
        <v>261</v>
      </c>
      <c r="C145" s="22" t="s">
        <v>17</v>
      </c>
      <c r="D145" s="23">
        <v>12</v>
      </c>
      <c r="E145" s="23">
        <v>6</v>
      </c>
      <c r="F145" s="24">
        <f t="shared" si="6"/>
        <v>72</v>
      </c>
      <c r="G145" s="37">
        <f t="shared" si="7"/>
        <v>0.01641326373167268</v>
      </c>
    </row>
    <row r="146" spans="1:7" ht="12.75">
      <c r="A146" s="21" t="s">
        <v>262</v>
      </c>
      <c r="B146" s="21" t="s">
        <v>263</v>
      </c>
      <c r="C146" s="22" t="s">
        <v>17</v>
      </c>
      <c r="D146" s="23">
        <v>7</v>
      </c>
      <c r="E146" s="23">
        <v>6.72</v>
      </c>
      <c r="F146" s="24">
        <f t="shared" si="6"/>
        <v>47.04</v>
      </c>
      <c r="G146" s="37">
        <f t="shared" si="7"/>
        <v>0.010723332304692818</v>
      </c>
    </row>
    <row r="147" spans="1:7" ht="25.5">
      <c r="A147" s="21" t="s">
        <v>264</v>
      </c>
      <c r="B147" s="21" t="s">
        <v>265</v>
      </c>
      <c r="C147" s="22" t="s">
        <v>17</v>
      </c>
      <c r="D147" s="23">
        <v>4</v>
      </c>
      <c r="E147" s="23">
        <v>7.25</v>
      </c>
      <c r="F147" s="24">
        <f t="shared" si="6"/>
        <v>29</v>
      </c>
      <c r="G147" s="37">
        <f t="shared" si="7"/>
        <v>0.006610897891923719</v>
      </c>
    </row>
    <row r="148" spans="1:7" ht="25.5">
      <c r="A148" s="21" t="s">
        <v>266</v>
      </c>
      <c r="B148" s="21" t="s">
        <v>267</v>
      </c>
      <c r="C148" s="22" t="s">
        <v>17</v>
      </c>
      <c r="D148" s="23">
        <v>4</v>
      </c>
      <c r="E148" s="23">
        <v>8.74</v>
      </c>
      <c r="F148" s="24">
        <f t="shared" si="6"/>
        <v>34.96</v>
      </c>
      <c r="G148" s="37">
        <f t="shared" si="7"/>
        <v>0.00796955138971218</v>
      </c>
    </row>
    <row r="149" spans="1:7" ht="12.75">
      <c r="A149" s="25" t="s">
        <v>268</v>
      </c>
      <c r="B149" s="25" t="s">
        <v>416</v>
      </c>
      <c r="C149" s="22"/>
      <c r="D149" s="23"/>
      <c r="E149" s="23"/>
      <c r="F149" s="26">
        <f>SUM(F150:F164)</f>
        <v>22935.379999999997</v>
      </c>
      <c r="G149" s="34">
        <f t="shared" si="7"/>
        <v>5.228395010085151</v>
      </c>
    </row>
    <row r="150" spans="1:7" ht="25.5">
      <c r="A150" s="21" t="s">
        <v>269</v>
      </c>
      <c r="B150" s="21" t="s">
        <v>270</v>
      </c>
      <c r="C150" s="22" t="s">
        <v>17</v>
      </c>
      <c r="D150" s="23">
        <v>2</v>
      </c>
      <c r="E150" s="23">
        <v>42.64</v>
      </c>
      <c r="F150" s="24">
        <f t="shared" si="6"/>
        <v>85.28</v>
      </c>
      <c r="G150" s="37">
        <f t="shared" si="7"/>
        <v>0.0194405990421812</v>
      </c>
    </row>
    <row r="151" spans="1:7" ht="25.5">
      <c r="A151" s="21" t="s">
        <v>271</v>
      </c>
      <c r="B151" s="21" t="s">
        <v>272</v>
      </c>
      <c r="C151" s="22" t="s">
        <v>17</v>
      </c>
      <c r="D151" s="23">
        <v>1</v>
      </c>
      <c r="E151" s="23">
        <v>32.17</v>
      </c>
      <c r="F151" s="24">
        <f t="shared" si="6"/>
        <v>32.17</v>
      </c>
      <c r="G151" s="37">
        <f t="shared" si="7"/>
        <v>0.007333537420109863</v>
      </c>
    </row>
    <row r="152" spans="1:7" ht="25.5">
      <c r="A152" s="21" t="s">
        <v>273</v>
      </c>
      <c r="B152" s="21" t="s">
        <v>274</v>
      </c>
      <c r="C152" s="22" t="s">
        <v>17</v>
      </c>
      <c r="D152" s="23">
        <v>15</v>
      </c>
      <c r="E152" s="23">
        <v>50.04</v>
      </c>
      <c r="F152" s="24">
        <f t="shared" si="6"/>
        <v>750.6</v>
      </c>
      <c r="G152" s="37">
        <f t="shared" si="7"/>
        <v>0.1711082744026877</v>
      </c>
    </row>
    <row r="153" spans="1:7" ht="38.25">
      <c r="A153" s="21" t="s">
        <v>275</v>
      </c>
      <c r="B153" s="21" t="s">
        <v>276</v>
      </c>
      <c r="C153" s="22" t="s">
        <v>17</v>
      </c>
      <c r="D153" s="23">
        <v>6</v>
      </c>
      <c r="E153" s="23">
        <v>260.51</v>
      </c>
      <c r="F153" s="24">
        <f t="shared" si="6"/>
        <v>1563.06</v>
      </c>
      <c r="G153" s="37">
        <f t="shared" si="7"/>
        <v>0.3563182778948375</v>
      </c>
    </row>
    <row r="154" spans="1:7" ht="38.25">
      <c r="A154" s="21" t="s">
        <v>277</v>
      </c>
      <c r="B154" s="21" t="s">
        <v>278</v>
      </c>
      <c r="C154" s="22" t="s">
        <v>17</v>
      </c>
      <c r="D154" s="23">
        <v>5</v>
      </c>
      <c r="E154" s="23">
        <v>638.59</v>
      </c>
      <c r="F154" s="24">
        <f t="shared" si="6"/>
        <v>3192.95</v>
      </c>
      <c r="G154" s="37">
        <f t="shared" si="7"/>
        <v>0.7278712560006151</v>
      </c>
    </row>
    <row r="155" spans="1:7" ht="38.25">
      <c r="A155" s="21" t="s">
        <v>279</v>
      </c>
      <c r="B155" s="21" t="s">
        <v>280</v>
      </c>
      <c r="C155" s="22" t="s">
        <v>17</v>
      </c>
      <c r="D155" s="23">
        <v>2</v>
      </c>
      <c r="E155" s="23">
        <v>670.99</v>
      </c>
      <c r="F155" s="24">
        <f t="shared" si="6"/>
        <v>1341.98</v>
      </c>
      <c r="G155" s="37">
        <f t="shared" si="7"/>
        <v>0.30592043975875144</v>
      </c>
    </row>
    <row r="156" spans="1:7" ht="38.25">
      <c r="A156" s="21" t="s">
        <v>281</v>
      </c>
      <c r="B156" s="21" t="s">
        <v>282</v>
      </c>
      <c r="C156" s="22" t="s">
        <v>17</v>
      </c>
      <c r="D156" s="23">
        <v>1</v>
      </c>
      <c r="E156" s="23">
        <v>703.39</v>
      </c>
      <c r="F156" s="24">
        <f t="shared" si="6"/>
        <v>703.39</v>
      </c>
      <c r="G156" s="37">
        <f t="shared" si="7"/>
        <v>0.16034618855862842</v>
      </c>
    </row>
    <row r="157" spans="1:7" ht="38.25">
      <c r="A157" s="21" t="s">
        <v>283</v>
      </c>
      <c r="B157" s="21" t="s">
        <v>284</v>
      </c>
      <c r="C157" s="22" t="s">
        <v>17</v>
      </c>
      <c r="D157" s="23">
        <v>1</v>
      </c>
      <c r="E157" s="23">
        <v>1252.28</v>
      </c>
      <c r="F157" s="24">
        <f t="shared" si="6"/>
        <v>1252.28</v>
      </c>
      <c r="G157" s="37">
        <f t="shared" si="7"/>
        <v>0.28547224869304255</v>
      </c>
    </row>
    <row r="158" spans="1:7" ht="51">
      <c r="A158" s="21" t="s">
        <v>285</v>
      </c>
      <c r="B158" s="21" t="s">
        <v>286</v>
      </c>
      <c r="C158" s="22" t="s">
        <v>17</v>
      </c>
      <c r="D158" s="23">
        <v>1</v>
      </c>
      <c r="E158" s="23">
        <v>3471.43</v>
      </c>
      <c r="F158" s="24">
        <f t="shared" si="6"/>
        <v>3471.43</v>
      </c>
      <c r="G158" s="37">
        <f t="shared" si="7"/>
        <v>0.7913541127227846</v>
      </c>
    </row>
    <row r="159" spans="1:7" ht="38.25">
      <c r="A159" s="21" t="s">
        <v>287</v>
      </c>
      <c r="B159" s="21" t="s">
        <v>288</v>
      </c>
      <c r="C159" s="22" t="s">
        <v>17</v>
      </c>
      <c r="D159" s="23">
        <v>3</v>
      </c>
      <c r="E159" s="23">
        <v>336</v>
      </c>
      <c r="F159" s="24">
        <f t="shared" si="6"/>
        <v>1008</v>
      </c>
      <c r="G159" s="37">
        <f t="shared" si="7"/>
        <v>0.2297856922434175</v>
      </c>
    </row>
    <row r="160" spans="1:7" ht="51">
      <c r="A160" s="21" t="s">
        <v>289</v>
      </c>
      <c r="B160" s="21" t="s">
        <v>290</v>
      </c>
      <c r="C160" s="22" t="s">
        <v>17</v>
      </c>
      <c r="D160" s="23">
        <v>1</v>
      </c>
      <c r="E160" s="23">
        <v>3471.43</v>
      </c>
      <c r="F160" s="24">
        <f t="shared" si="6"/>
        <v>3471.43</v>
      </c>
      <c r="G160" s="37">
        <f t="shared" si="7"/>
        <v>0.7913541127227846</v>
      </c>
    </row>
    <row r="161" spans="1:7" ht="51">
      <c r="A161" s="21" t="s">
        <v>291</v>
      </c>
      <c r="B161" s="21" t="s">
        <v>292</v>
      </c>
      <c r="C161" s="22" t="s">
        <v>17</v>
      </c>
      <c r="D161" s="23">
        <v>1</v>
      </c>
      <c r="E161" s="23">
        <v>3471.43</v>
      </c>
      <c r="F161" s="24">
        <f t="shared" si="6"/>
        <v>3471.43</v>
      </c>
      <c r="G161" s="37">
        <f t="shared" si="7"/>
        <v>0.7913541127227846</v>
      </c>
    </row>
    <row r="162" spans="1:7" ht="38.25">
      <c r="A162" s="21" t="s">
        <v>293</v>
      </c>
      <c r="B162" s="21" t="s">
        <v>294</v>
      </c>
      <c r="C162" s="22" t="s">
        <v>17</v>
      </c>
      <c r="D162" s="23">
        <v>1</v>
      </c>
      <c r="E162" s="23">
        <v>1187.48</v>
      </c>
      <c r="F162" s="24">
        <f t="shared" si="6"/>
        <v>1187.48</v>
      </c>
      <c r="G162" s="37">
        <f t="shared" si="7"/>
        <v>0.27070031133453715</v>
      </c>
    </row>
    <row r="163" spans="1:7" ht="38.25">
      <c r="A163" s="21" t="s">
        <v>295</v>
      </c>
      <c r="B163" s="21" t="s">
        <v>296</v>
      </c>
      <c r="C163" s="22" t="s">
        <v>17</v>
      </c>
      <c r="D163" s="23">
        <v>1</v>
      </c>
      <c r="E163" s="23">
        <v>1096.3</v>
      </c>
      <c r="F163" s="24">
        <f t="shared" si="6"/>
        <v>1096.3</v>
      </c>
      <c r="G163" s="37">
        <f t="shared" si="7"/>
        <v>0.24991473651434387</v>
      </c>
    </row>
    <row r="164" spans="1:7" ht="25.5">
      <c r="A164" s="21" t="s">
        <v>297</v>
      </c>
      <c r="B164" s="21" t="s">
        <v>298</v>
      </c>
      <c r="C164" s="22" t="s">
        <v>17</v>
      </c>
      <c r="D164" s="23">
        <v>1</v>
      </c>
      <c r="E164" s="23">
        <v>307.6</v>
      </c>
      <c r="F164" s="24">
        <f t="shared" si="6"/>
        <v>307.6</v>
      </c>
      <c r="G164" s="37">
        <f t="shared" si="7"/>
        <v>0.07012111005364606</v>
      </c>
    </row>
    <row r="165" spans="1:7" ht="18" customHeight="1">
      <c r="A165" s="27" t="s">
        <v>299</v>
      </c>
      <c r="B165" s="27" t="s">
        <v>300</v>
      </c>
      <c r="C165" s="28"/>
      <c r="D165" s="29"/>
      <c r="E165" s="29"/>
      <c r="F165" s="30">
        <v>12000.99</v>
      </c>
      <c r="G165" s="35">
        <f t="shared" si="7"/>
        <v>2.7357696376550904</v>
      </c>
    </row>
    <row r="166" spans="1:7" ht="12.75">
      <c r="A166" s="25" t="s">
        <v>301</v>
      </c>
      <c r="B166" s="25" t="s">
        <v>417</v>
      </c>
      <c r="C166" s="22"/>
      <c r="D166" s="23"/>
      <c r="E166" s="23"/>
      <c r="F166" s="26">
        <f>SUM(F167:F168)</f>
        <v>3056.33</v>
      </c>
      <c r="G166" s="34">
        <f t="shared" si="7"/>
        <v>0.6967270880697661</v>
      </c>
    </row>
    <row r="167" spans="1:7" ht="12.75">
      <c r="A167" s="21" t="s">
        <v>302</v>
      </c>
      <c r="B167" s="21" t="s">
        <v>418</v>
      </c>
      <c r="C167" s="22" t="s">
        <v>17</v>
      </c>
      <c r="D167" s="23">
        <v>1</v>
      </c>
      <c r="E167" s="23">
        <v>193.73</v>
      </c>
      <c r="F167" s="24">
        <f>TRUNC(D167*E167,2)</f>
        <v>193.73</v>
      </c>
      <c r="G167" s="37">
        <f t="shared" si="7"/>
        <v>0.044163077538013164</v>
      </c>
    </row>
    <row r="168" spans="1:7" ht="12.75">
      <c r="A168" s="21" t="s">
        <v>303</v>
      </c>
      <c r="B168" s="21" t="s">
        <v>419</v>
      </c>
      <c r="C168" s="22" t="s">
        <v>17</v>
      </c>
      <c r="D168" s="23">
        <v>10</v>
      </c>
      <c r="E168" s="23">
        <v>286.26</v>
      </c>
      <c r="F168" s="24">
        <f>TRUNC(D168*E168,2)</f>
        <v>2862.6</v>
      </c>
      <c r="G168" s="37">
        <f t="shared" si="7"/>
        <v>0.652564010531753</v>
      </c>
    </row>
    <row r="169" spans="1:7" ht="12.75">
      <c r="A169" s="25" t="s">
        <v>304</v>
      </c>
      <c r="B169" s="25" t="s">
        <v>420</v>
      </c>
      <c r="C169" s="22"/>
      <c r="D169" s="23"/>
      <c r="E169" s="23"/>
      <c r="F169" s="26">
        <f>SUM(F170:F171)</f>
        <v>440.54</v>
      </c>
      <c r="G169" s="34">
        <f t="shared" si="7"/>
        <v>0.10042637783820949</v>
      </c>
    </row>
    <row r="170" spans="1:7" ht="25.5">
      <c r="A170" s="21" t="s">
        <v>305</v>
      </c>
      <c r="B170" s="21" t="s">
        <v>306</v>
      </c>
      <c r="C170" s="22" t="s">
        <v>17</v>
      </c>
      <c r="D170" s="23">
        <v>12</v>
      </c>
      <c r="E170" s="23">
        <v>33.67</v>
      </c>
      <c r="F170" s="24">
        <f>TRUNC(D170*E170,2)</f>
        <v>404.04</v>
      </c>
      <c r="G170" s="37">
        <f t="shared" si="7"/>
        <v>0.09210576497423653</v>
      </c>
    </row>
    <row r="171" spans="1:7" ht="25.5">
      <c r="A171" s="21" t="s">
        <v>307</v>
      </c>
      <c r="B171" s="21" t="s">
        <v>308</v>
      </c>
      <c r="C171" s="22" t="s">
        <v>17</v>
      </c>
      <c r="D171" s="23">
        <v>2</v>
      </c>
      <c r="E171" s="23">
        <v>18.25</v>
      </c>
      <c r="F171" s="24">
        <f>TRUNC(D171*E171,2)</f>
        <v>36.5</v>
      </c>
      <c r="G171" s="37">
        <f t="shared" si="7"/>
        <v>0.008320612863972955</v>
      </c>
    </row>
    <row r="172" spans="1:7" ht="12.75">
      <c r="A172" s="25" t="s">
        <v>309</v>
      </c>
      <c r="B172" s="25" t="s">
        <v>421</v>
      </c>
      <c r="C172" s="22"/>
      <c r="D172" s="23"/>
      <c r="E172" s="23"/>
      <c r="F172" s="26">
        <f>SUM(F173:F190)</f>
        <v>3824.12</v>
      </c>
      <c r="G172" s="34">
        <f t="shared" si="7"/>
        <v>0.8717540291883907</v>
      </c>
    </row>
    <row r="173" spans="1:7" ht="12.75">
      <c r="A173" s="21" t="s">
        <v>310</v>
      </c>
      <c r="B173" s="21" t="s">
        <v>311</v>
      </c>
      <c r="C173" s="22" t="s">
        <v>17</v>
      </c>
      <c r="D173" s="23">
        <v>1</v>
      </c>
      <c r="E173" s="23">
        <v>20.86</v>
      </c>
      <c r="F173" s="24">
        <f aca="true" t="shared" si="8" ref="F173:F193">TRUNC(D173*E173,2)</f>
        <v>20.86</v>
      </c>
      <c r="G173" s="37">
        <f t="shared" si="7"/>
        <v>0.004755287242259612</v>
      </c>
    </row>
    <row r="174" spans="1:7" ht="12.75">
      <c r="A174" s="21" t="s">
        <v>312</v>
      </c>
      <c r="B174" s="21" t="s">
        <v>313</v>
      </c>
      <c r="C174" s="22" t="s">
        <v>17</v>
      </c>
      <c r="D174" s="23">
        <v>6</v>
      </c>
      <c r="E174" s="23">
        <v>14.03</v>
      </c>
      <c r="F174" s="24">
        <f t="shared" si="8"/>
        <v>84.18</v>
      </c>
      <c r="G174" s="37">
        <f t="shared" si="7"/>
        <v>0.019189840846280642</v>
      </c>
    </row>
    <row r="175" spans="1:7" ht="12.75">
      <c r="A175" s="21" t="s">
        <v>314</v>
      </c>
      <c r="B175" s="21" t="s">
        <v>315</v>
      </c>
      <c r="C175" s="22" t="s">
        <v>17</v>
      </c>
      <c r="D175" s="23">
        <v>25</v>
      </c>
      <c r="E175" s="23">
        <v>3.74</v>
      </c>
      <c r="F175" s="24">
        <f t="shared" si="8"/>
        <v>93.5</v>
      </c>
      <c r="G175" s="37">
        <f t="shared" si="7"/>
        <v>0.02131444665154716</v>
      </c>
    </row>
    <row r="176" spans="1:7" ht="25.5">
      <c r="A176" s="21" t="s">
        <v>316</v>
      </c>
      <c r="B176" s="21" t="s">
        <v>317</v>
      </c>
      <c r="C176" s="22" t="s">
        <v>17</v>
      </c>
      <c r="D176" s="23">
        <v>15</v>
      </c>
      <c r="E176" s="23">
        <v>3.4</v>
      </c>
      <c r="F176" s="24">
        <f t="shared" si="8"/>
        <v>51</v>
      </c>
      <c r="G176" s="37">
        <f t="shared" si="7"/>
        <v>0.011626061809934815</v>
      </c>
    </row>
    <row r="177" spans="1:7" ht="12.75">
      <c r="A177" s="21" t="s">
        <v>318</v>
      </c>
      <c r="B177" s="21" t="s">
        <v>319</v>
      </c>
      <c r="C177" s="22" t="s">
        <v>17</v>
      </c>
      <c r="D177" s="23">
        <v>4</v>
      </c>
      <c r="E177" s="23">
        <v>4.5</v>
      </c>
      <c r="F177" s="24">
        <f t="shared" si="8"/>
        <v>18</v>
      </c>
      <c r="G177" s="37">
        <f t="shared" si="7"/>
        <v>0.00410331593291817</v>
      </c>
    </row>
    <row r="178" spans="1:7" ht="12.75">
      <c r="A178" s="21" t="s">
        <v>320</v>
      </c>
      <c r="B178" s="21" t="s">
        <v>321</v>
      </c>
      <c r="C178" s="22" t="s">
        <v>17</v>
      </c>
      <c r="D178" s="23">
        <v>1</v>
      </c>
      <c r="E178" s="23">
        <v>8.53</v>
      </c>
      <c r="F178" s="24">
        <f t="shared" si="8"/>
        <v>8.53</v>
      </c>
      <c r="G178" s="37">
        <f t="shared" si="7"/>
        <v>0.001944515828210666</v>
      </c>
    </row>
    <row r="179" spans="1:7" ht="25.5">
      <c r="A179" s="21" t="s">
        <v>322</v>
      </c>
      <c r="B179" s="21" t="s">
        <v>323</v>
      </c>
      <c r="C179" s="22" t="s">
        <v>17</v>
      </c>
      <c r="D179" s="23">
        <v>24</v>
      </c>
      <c r="E179" s="23">
        <v>5</v>
      </c>
      <c r="F179" s="24">
        <f t="shared" si="8"/>
        <v>120</v>
      </c>
      <c r="G179" s="37">
        <f t="shared" si="7"/>
        <v>0.0273554395527878</v>
      </c>
    </row>
    <row r="180" spans="1:7" ht="25.5">
      <c r="A180" s="21" t="s">
        <v>324</v>
      </c>
      <c r="B180" s="21" t="s">
        <v>325</v>
      </c>
      <c r="C180" s="22" t="s">
        <v>17</v>
      </c>
      <c r="D180" s="23">
        <v>1</v>
      </c>
      <c r="E180" s="23">
        <v>16.91</v>
      </c>
      <c r="F180" s="24">
        <f t="shared" si="8"/>
        <v>16.91</v>
      </c>
      <c r="G180" s="37">
        <f t="shared" si="7"/>
        <v>0.0038548373569803475</v>
      </c>
    </row>
    <row r="181" spans="1:7" ht="25.5">
      <c r="A181" s="21" t="s">
        <v>326</v>
      </c>
      <c r="B181" s="21" t="s">
        <v>327</v>
      </c>
      <c r="C181" s="22" t="s">
        <v>17</v>
      </c>
      <c r="D181" s="23">
        <v>2</v>
      </c>
      <c r="E181" s="23">
        <v>23</v>
      </c>
      <c r="F181" s="24">
        <f t="shared" si="8"/>
        <v>46</v>
      </c>
      <c r="G181" s="37">
        <f t="shared" si="7"/>
        <v>0.010486251828568657</v>
      </c>
    </row>
    <row r="182" spans="1:7" ht="25.5">
      <c r="A182" s="21" t="s">
        <v>328</v>
      </c>
      <c r="B182" s="21" t="s">
        <v>329</v>
      </c>
      <c r="C182" s="22" t="s">
        <v>17</v>
      </c>
      <c r="D182" s="23">
        <v>10</v>
      </c>
      <c r="E182" s="23">
        <v>8.45</v>
      </c>
      <c r="F182" s="24">
        <f t="shared" si="8"/>
        <v>84.5</v>
      </c>
      <c r="G182" s="37">
        <f t="shared" si="7"/>
        <v>0.019262788685088076</v>
      </c>
    </row>
    <row r="183" spans="1:7" ht="25.5">
      <c r="A183" s="21" t="s">
        <v>330</v>
      </c>
      <c r="B183" s="21" t="s">
        <v>331</v>
      </c>
      <c r="C183" s="22" t="s">
        <v>17</v>
      </c>
      <c r="D183" s="23">
        <v>1</v>
      </c>
      <c r="E183" s="23">
        <v>12.5</v>
      </c>
      <c r="F183" s="24">
        <f t="shared" si="8"/>
        <v>12.5</v>
      </c>
      <c r="G183" s="37">
        <f t="shared" si="7"/>
        <v>0.0028495249534153957</v>
      </c>
    </row>
    <row r="184" spans="1:7" ht="25.5">
      <c r="A184" s="21" t="s">
        <v>332</v>
      </c>
      <c r="B184" s="21" t="s">
        <v>333</v>
      </c>
      <c r="C184" s="22" t="s">
        <v>17</v>
      </c>
      <c r="D184" s="23">
        <v>10</v>
      </c>
      <c r="E184" s="23">
        <v>9.19</v>
      </c>
      <c r="F184" s="24">
        <f t="shared" si="8"/>
        <v>91.9</v>
      </c>
      <c r="G184" s="37">
        <f t="shared" si="7"/>
        <v>0.020949707457509993</v>
      </c>
    </row>
    <row r="185" spans="1:7" ht="25.5">
      <c r="A185" s="21" t="s">
        <v>334</v>
      </c>
      <c r="B185" s="21" t="s">
        <v>335</v>
      </c>
      <c r="C185" s="22" t="s">
        <v>17</v>
      </c>
      <c r="D185" s="23">
        <v>8</v>
      </c>
      <c r="E185" s="23">
        <v>4</v>
      </c>
      <c r="F185" s="24">
        <f t="shared" si="8"/>
        <v>32</v>
      </c>
      <c r="G185" s="37">
        <f t="shared" si="7"/>
        <v>0.007294783880743413</v>
      </c>
    </row>
    <row r="186" spans="1:7" ht="25.5">
      <c r="A186" s="21" t="s">
        <v>336</v>
      </c>
      <c r="B186" s="21" t="s">
        <v>337</v>
      </c>
      <c r="C186" s="22" t="s">
        <v>17</v>
      </c>
      <c r="D186" s="23">
        <v>3</v>
      </c>
      <c r="E186" s="23">
        <v>6.48</v>
      </c>
      <c r="F186" s="24">
        <f t="shared" si="8"/>
        <v>19.44</v>
      </c>
      <c r="G186" s="37">
        <f t="shared" si="7"/>
        <v>0.004431581207551624</v>
      </c>
    </row>
    <row r="187" spans="1:7" ht="25.5">
      <c r="A187" s="21" t="s">
        <v>338</v>
      </c>
      <c r="B187" s="21" t="s">
        <v>339</v>
      </c>
      <c r="C187" s="22" t="s">
        <v>27</v>
      </c>
      <c r="D187" s="23">
        <v>72</v>
      </c>
      <c r="E187" s="23">
        <v>6.8</v>
      </c>
      <c r="F187" s="24">
        <f t="shared" si="8"/>
        <v>489.6</v>
      </c>
      <c r="G187" s="37">
        <f t="shared" si="7"/>
        <v>0.11161019337537423</v>
      </c>
    </row>
    <row r="188" spans="1:7" ht="12.75">
      <c r="A188" s="21" t="s">
        <v>340</v>
      </c>
      <c r="B188" s="21" t="s">
        <v>341</v>
      </c>
      <c r="C188" s="22" t="s">
        <v>27</v>
      </c>
      <c r="D188" s="23">
        <v>30</v>
      </c>
      <c r="E188" s="23">
        <v>8.35</v>
      </c>
      <c r="F188" s="24">
        <f t="shared" si="8"/>
        <v>250.5</v>
      </c>
      <c r="G188" s="37">
        <f t="shared" si="7"/>
        <v>0.057104480066444537</v>
      </c>
    </row>
    <row r="189" spans="1:7" ht="12.75">
      <c r="A189" s="21" t="s">
        <v>342</v>
      </c>
      <c r="B189" s="21" t="s">
        <v>343</v>
      </c>
      <c r="C189" s="22" t="s">
        <v>27</v>
      </c>
      <c r="D189" s="23">
        <v>30</v>
      </c>
      <c r="E189" s="23">
        <v>15.25</v>
      </c>
      <c r="F189" s="24">
        <f t="shared" si="8"/>
        <v>457.5</v>
      </c>
      <c r="G189" s="37">
        <f t="shared" si="7"/>
        <v>0.10429261329500349</v>
      </c>
    </row>
    <row r="190" spans="1:7" ht="12.75">
      <c r="A190" s="21" t="s">
        <v>344</v>
      </c>
      <c r="B190" s="21" t="s">
        <v>345</v>
      </c>
      <c r="C190" s="22" t="s">
        <v>27</v>
      </c>
      <c r="D190" s="23">
        <v>110</v>
      </c>
      <c r="E190" s="23">
        <v>17.52</v>
      </c>
      <c r="F190" s="24">
        <f t="shared" si="8"/>
        <v>1927.2</v>
      </c>
      <c r="G190" s="37">
        <f t="shared" si="7"/>
        <v>0.439328359217772</v>
      </c>
    </row>
    <row r="191" spans="1:7" ht="12.75">
      <c r="A191" s="25" t="s">
        <v>346</v>
      </c>
      <c r="B191" s="25" t="s">
        <v>422</v>
      </c>
      <c r="C191" s="22"/>
      <c r="D191" s="23"/>
      <c r="E191" s="23"/>
      <c r="F191" s="26">
        <f>SUM(F192:F193)</f>
        <v>4680</v>
      </c>
      <c r="G191" s="34">
        <f t="shared" si="7"/>
        <v>1.0668621425587241</v>
      </c>
    </row>
    <row r="192" spans="1:7" ht="25.5">
      <c r="A192" s="21" t="s">
        <v>347</v>
      </c>
      <c r="B192" s="21" t="s">
        <v>348</v>
      </c>
      <c r="C192" s="22" t="s">
        <v>17</v>
      </c>
      <c r="D192" s="23">
        <v>1</v>
      </c>
      <c r="E192" s="23">
        <v>1800</v>
      </c>
      <c r="F192" s="24">
        <f t="shared" si="8"/>
        <v>1800</v>
      </c>
      <c r="G192" s="37">
        <f t="shared" si="7"/>
        <v>0.41033159329181706</v>
      </c>
    </row>
    <row r="193" spans="1:7" ht="25.5">
      <c r="A193" s="21" t="s">
        <v>349</v>
      </c>
      <c r="B193" s="21" t="s">
        <v>350</v>
      </c>
      <c r="C193" s="22" t="s">
        <v>17</v>
      </c>
      <c r="D193" s="23">
        <v>2</v>
      </c>
      <c r="E193" s="23">
        <v>1440</v>
      </c>
      <c r="F193" s="24">
        <f t="shared" si="8"/>
        <v>2880</v>
      </c>
      <c r="G193" s="37">
        <f t="shared" si="7"/>
        <v>0.6565305492669071</v>
      </c>
    </row>
    <row r="194" spans="1:7" ht="18" customHeight="1">
      <c r="A194" s="27" t="s">
        <v>351</v>
      </c>
      <c r="B194" s="27" t="s">
        <v>352</v>
      </c>
      <c r="C194" s="28"/>
      <c r="D194" s="29"/>
      <c r="E194" s="29"/>
      <c r="F194" s="30">
        <f>F195+F207+F212+F214</f>
        <v>46941.299999999996</v>
      </c>
      <c r="G194" s="35">
        <f t="shared" si="7"/>
        <v>10.700832455660649</v>
      </c>
    </row>
    <row r="195" spans="1:7" ht="12.75">
      <c r="A195" s="25" t="s">
        <v>353</v>
      </c>
      <c r="B195" s="25" t="s">
        <v>423</v>
      </c>
      <c r="C195" s="22"/>
      <c r="D195" s="23"/>
      <c r="E195" s="23"/>
      <c r="F195" s="26">
        <f>SUM(F196:F206)</f>
        <v>29749.66</v>
      </c>
      <c r="G195" s="34">
        <f t="shared" si="7"/>
        <v>6.781791882049909</v>
      </c>
    </row>
    <row r="196" spans="1:7" ht="25.5">
      <c r="A196" s="21" t="s">
        <v>354</v>
      </c>
      <c r="B196" s="21" t="s">
        <v>355</v>
      </c>
      <c r="C196" s="22" t="s">
        <v>27</v>
      </c>
      <c r="D196" s="23">
        <v>65</v>
      </c>
      <c r="E196" s="23">
        <v>36.84</v>
      </c>
      <c r="F196" s="24">
        <f aca="true" t="shared" si="9" ref="F196:F215">TRUNC(D196*E196,2)</f>
        <v>2394.6</v>
      </c>
      <c r="G196" s="37">
        <f t="shared" si="7"/>
        <v>0.5458777962758805</v>
      </c>
    </row>
    <row r="197" spans="1:7" ht="25.5">
      <c r="A197" s="21" t="s">
        <v>356</v>
      </c>
      <c r="B197" s="21" t="s">
        <v>357</v>
      </c>
      <c r="C197" s="22" t="s">
        <v>14</v>
      </c>
      <c r="D197" s="23">
        <v>24.2</v>
      </c>
      <c r="E197" s="23">
        <v>46.96</v>
      </c>
      <c r="F197" s="24">
        <f t="shared" si="9"/>
        <v>1136.43</v>
      </c>
      <c r="G197" s="37">
        <f t="shared" si="7"/>
        <v>0.2590628514247887</v>
      </c>
    </row>
    <row r="198" spans="1:7" ht="25.5">
      <c r="A198" s="21" t="s">
        <v>358</v>
      </c>
      <c r="B198" s="21" t="s">
        <v>359</v>
      </c>
      <c r="C198" s="22" t="s">
        <v>31</v>
      </c>
      <c r="D198" s="23">
        <v>1.98</v>
      </c>
      <c r="E198" s="23">
        <v>334.08</v>
      </c>
      <c r="F198" s="24">
        <f t="shared" si="9"/>
        <v>661.47</v>
      </c>
      <c r="G198" s="37">
        <f t="shared" si="7"/>
        <v>0.15079002167485456</v>
      </c>
    </row>
    <row r="199" spans="1:7" ht="38.25">
      <c r="A199" s="21" t="s">
        <v>360</v>
      </c>
      <c r="B199" s="21" t="s">
        <v>361</v>
      </c>
      <c r="C199" s="22" t="s">
        <v>36</v>
      </c>
      <c r="D199" s="23">
        <v>175</v>
      </c>
      <c r="E199" s="23">
        <v>6.32</v>
      </c>
      <c r="F199" s="24">
        <f t="shared" si="9"/>
        <v>1106</v>
      </c>
      <c r="G199" s="37">
        <f t="shared" si="7"/>
        <v>0.25212596787819425</v>
      </c>
    </row>
    <row r="200" spans="1:7" ht="25.5">
      <c r="A200" s="21" t="s">
        <v>362</v>
      </c>
      <c r="B200" s="21" t="s">
        <v>363</v>
      </c>
      <c r="C200" s="22" t="s">
        <v>14</v>
      </c>
      <c r="D200" s="23">
        <v>26</v>
      </c>
      <c r="E200" s="23">
        <v>46.96</v>
      </c>
      <c r="F200" s="24">
        <f t="shared" si="9"/>
        <v>1220.96</v>
      </c>
      <c r="G200" s="37">
        <f t="shared" si="7"/>
        <v>0.27833247896976493</v>
      </c>
    </row>
    <row r="201" spans="1:7" ht="12.75">
      <c r="A201" s="21" t="s">
        <v>364</v>
      </c>
      <c r="B201" s="21" t="s">
        <v>38</v>
      </c>
      <c r="C201" s="22" t="s">
        <v>31</v>
      </c>
      <c r="D201" s="23">
        <v>2.6</v>
      </c>
      <c r="E201" s="23">
        <v>334.08</v>
      </c>
      <c r="F201" s="24">
        <f t="shared" si="9"/>
        <v>868.6</v>
      </c>
      <c r="G201" s="37">
        <f t="shared" si="7"/>
        <v>0.198007789962929</v>
      </c>
    </row>
    <row r="202" spans="1:7" ht="38.25">
      <c r="A202" s="21" t="s">
        <v>365</v>
      </c>
      <c r="B202" s="21" t="s">
        <v>366</v>
      </c>
      <c r="C202" s="22" t="s">
        <v>36</v>
      </c>
      <c r="D202" s="23">
        <v>280</v>
      </c>
      <c r="E202" s="23">
        <v>6.32</v>
      </c>
      <c r="F202" s="24">
        <f t="shared" si="9"/>
        <v>1769.6</v>
      </c>
      <c r="G202" s="37">
        <f t="shared" si="7"/>
        <v>0.40340154860511074</v>
      </c>
    </row>
    <row r="203" spans="1:7" ht="25.5">
      <c r="A203" s="21" t="s">
        <v>367</v>
      </c>
      <c r="B203" s="21" t="s">
        <v>368</v>
      </c>
      <c r="C203" s="22" t="s">
        <v>14</v>
      </c>
      <c r="D203" s="23">
        <v>300</v>
      </c>
      <c r="E203" s="23">
        <v>27.18</v>
      </c>
      <c r="F203" s="24">
        <f t="shared" si="9"/>
        <v>8154</v>
      </c>
      <c r="G203" s="37">
        <f t="shared" si="7"/>
        <v>1.858802117611931</v>
      </c>
    </row>
    <row r="204" spans="1:7" ht="12.75">
      <c r="A204" s="21" t="s">
        <v>369</v>
      </c>
      <c r="B204" s="21" t="s">
        <v>92</v>
      </c>
      <c r="C204" s="22" t="s">
        <v>14</v>
      </c>
      <c r="D204" s="23">
        <v>600</v>
      </c>
      <c r="E204" s="23">
        <v>3.14</v>
      </c>
      <c r="F204" s="24">
        <f t="shared" si="9"/>
        <v>1884</v>
      </c>
      <c r="G204" s="37">
        <f aca="true" t="shared" si="10" ref="G204:G216">F204/$F$216*100</f>
        <v>0.4294804009787685</v>
      </c>
    </row>
    <row r="205" spans="1:7" ht="25.5">
      <c r="A205" s="21" t="s">
        <v>370</v>
      </c>
      <c r="B205" s="21" t="s">
        <v>94</v>
      </c>
      <c r="C205" s="22" t="s">
        <v>14</v>
      </c>
      <c r="D205" s="23">
        <v>600</v>
      </c>
      <c r="E205" s="23">
        <v>13.99</v>
      </c>
      <c r="F205" s="24">
        <f t="shared" si="9"/>
        <v>8394</v>
      </c>
      <c r="G205" s="37">
        <f t="shared" si="10"/>
        <v>1.9135129967175066</v>
      </c>
    </row>
    <row r="206" spans="1:7" ht="25.5">
      <c r="A206" s="21" t="s">
        <v>371</v>
      </c>
      <c r="B206" s="21" t="s">
        <v>372</v>
      </c>
      <c r="C206" s="22" t="s">
        <v>14</v>
      </c>
      <c r="D206" s="23">
        <v>600</v>
      </c>
      <c r="E206" s="23">
        <v>3.6</v>
      </c>
      <c r="F206" s="24">
        <f t="shared" si="9"/>
        <v>2160</v>
      </c>
      <c r="G206" s="37">
        <f t="shared" si="10"/>
        <v>0.49239791195018046</v>
      </c>
    </row>
    <row r="207" spans="1:7" ht="25.5">
      <c r="A207" s="25" t="s">
        <v>373</v>
      </c>
      <c r="B207" s="25" t="s">
        <v>424</v>
      </c>
      <c r="C207" s="22"/>
      <c r="D207" s="23"/>
      <c r="E207" s="23"/>
      <c r="F207" s="26">
        <f>SUM(F208:F211)</f>
        <v>12289.929999999998</v>
      </c>
      <c r="G207" s="34">
        <f t="shared" si="10"/>
        <v>2.8016369768582776</v>
      </c>
    </row>
    <row r="208" spans="1:7" ht="51">
      <c r="A208" s="21" t="s">
        <v>374</v>
      </c>
      <c r="B208" s="21" t="s">
        <v>375</v>
      </c>
      <c r="C208" s="22" t="s">
        <v>27</v>
      </c>
      <c r="D208" s="23">
        <v>48.5</v>
      </c>
      <c r="E208" s="23">
        <v>184.18</v>
      </c>
      <c r="F208" s="24">
        <f t="shared" si="9"/>
        <v>8932.73</v>
      </c>
      <c r="G208" s="37">
        <f t="shared" si="10"/>
        <v>2.0363229629697845</v>
      </c>
    </row>
    <row r="209" spans="1:7" ht="25.5">
      <c r="A209" s="21" t="s">
        <v>376</v>
      </c>
      <c r="B209" s="21" t="s">
        <v>377</v>
      </c>
      <c r="C209" s="22" t="s">
        <v>14</v>
      </c>
      <c r="D209" s="23">
        <v>82.45</v>
      </c>
      <c r="E209" s="23">
        <v>11.71</v>
      </c>
      <c r="F209" s="24">
        <f t="shared" si="9"/>
        <v>965.48</v>
      </c>
      <c r="G209" s="37">
        <f t="shared" si="10"/>
        <v>0.2200927481618797</v>
      </c>
    </row>
    <row r="210" spans="1:7" ht="25.5">
      <c r="A210" s="21" t="s">
        <v>378</v>
      </c>
      <c r="B210" s="21" t="s">
        <v>379</v>
      </c>
      <c r="C210" s="22" t="s">
        <v>380</v>
      </c>
      <c r="D210" s="23">
        <v>1</v>
      </c>
      <c r="E210" s="23">
        <v>1912.74</v>
      </c>
      <c r="F210" s="24">
        <f t="shared" si="9"/>
        <v>1912.74</v>
      </c>
      <c r="G210" s="37">
        <f t="shared" si="10"/>
        <v>0.43603202875166114</v>
      </c>
    </row>
    <row r="211" spans="1:7" ht="25.5">
      <c r="A211" s="21" t="s">
        <v>381</v>
      </c>
      <c r="B211" s="21" t="s">
        <v>382</v>
      </c>
      <c r="C211" s="22" t="s">
        <v>14</v>
      </c>
      <c r="D211" s="23">
        <v>3</v>
      </c>
      <c r="E211" s="23">
        <v>159.66</v>
      </c>
      <c r="F211" s="24">
        <f t="shared" si="9"/>
        <v>478.98</v>
      </c>
      <c r="G211" s="37">
        <f t="shared" si="10"/>
        <v>0.10918923697495252</v>
      </c>
    </row>
    <row r="212" spans="1:7" ht="12.75">
      <c r="A212" s="25" t="s">
        <v>383</v>
      </c>
      <c r="B212" s="25" t="s">
        <v>425</v>
      </c>
      <c r="C212" s="22"/>
      <c r="D212" s="23"/>
      <c r="E212" s="23"/>
      <c r="F212" s="26">
        <f>SUM(F213)</f>
        <v>2644.04</v>
      </c>
      <c r="G212" s="34">
        <f t="shared" si="10"/>
        <v>0.6027406366262754</v>
      </c>
    </row>
    <row r="213" spans="1:7" ht="25.5">
      <c r="A213" s="21" t="s">
        <v>384</v>
      </c>
      <c r="B213" s="21" t="s">
        <v>385</v>
      </c>
      <c r="C213" s="22" t="s">
        <v>14</v>
      </c>
      <c r="D213" s="23">
        <v>142</v>
      </c>
      <c r="E213" s="23">
        <v>18.62</v>
      </c>
      <c r="F213" s="24">
        <f t="shared" si="9"/>
        <v>2644.04</v>
      </c>
      <c r="G213" s="37">
        <f t="shared" si="10"/>
        <v>0.6027406366262754</v>
      </c>
    </row>
    <row r="214" spans="1:7" ht="12.75">
      <c r="A214" s="25" t="s">
        <v>386</v>
      </c>
      <c r="B214" s="25" t="s">
        <v>426</v>
      </c>
      <c r="C214" s="22"/>
      <c r="D214" s="23"/>
      <c r="E214" s="23"/>
      <c r="F214" s="26">
        <f>SUM(F215)</f>
        <v>2257.67</v>
      </c>
      <c r="G214" s="34">
        <f t="shared" si="10"/>
        <v>0.514662960126187</v>
      </c>
    </row>
    <row r="215" spans="1:7" ht="25.5">
      <c r="A215" s="21" t="s">
        <v>387</v>
      </c>
      <c r="B215" s="21" t="s">
        <v>388</v>
      </c>
      <c r="C215" s="22" t="s">
        <v>14</v>
      </c>
      <c r="D215" s="23">
        <v>121.25</v>
      </c>
      <c r="E215" s="23">
        <v>18.62</v>
      </c>
      <c r="F215" s="24">
        <f t="shared" si="9"/>
        <v>2257.67</v>
      </c>
      <c r="G215" s="37">
        <f t="shared" si="10"/>
        <v>0.514662960126187</v>
      </c>
    </row>
    <row r="216" spans="1:9" ht="18" customHeight="1">
      <c r="A216" s="31"/>
      <c r="B216" s="215" t="s">
        <v>389</v>
      </c>
      <c r="C216" s="216"/>
      <c r="D216" s="216"/>
      <c r="E216" s="217"/>
      <c r="F216" s="32">
        <f>F11+F16+F29+F34+F38+F44+F52+F57+F62+F67+F71+F112+F165+F194</f>
        <v>438669.61000000004</v>
      </c>
      <c r="G216" s="36">
        <f t="shared" si="10"/>
        <v>100</v>
      </c>
      <c r="I216" s="49">
        <f>F216/F4</f>
        <v>1155.884192774894</v>
      </c>
    </row>
    <row r="217" spans="1:7" ht="4.5" customHeight="1">
      <c r="A217" s="38"/>
      <c r="B217" s="46"/>
      <c r="C217" s="211"/>
      <c r="D217" s="211"/>
      <c r="E217" s="212"/>
      <c r="F217" s="212"/>
      <c r="G217" s="213"/>
    </row>
    <row r="218" spans="1:7" ht="12.75">
      <c r="A218" s="47"/>
      <c r="B218" s="48" t="s">
        <v>428</v>
      </c>
      <c r="C218" s="218">
        <f>F216</f>
        <v>438669.61000000004</v>
      </c>
      <c r="D218" s="218"/>
      <c r="E218" s="219" t="s">
        <v>429</v>
      </c>
      <c r="F218" s="219"/>
      <c r="G218" s="220"/>
    </row>
    <row r="219" spans="1:7" ht="12.75">
      <c r="A219" s="7"/>
      <c r="B219" s="39"/>
      <c r="C219" s="209" t="s">
        <v>430</v>
      </c>
      <c r="D219" s="209"/>
      <c r="E219" s="209"/>
      <c r="F219" s="209"/>
      <c r="G219" s="210"/>
    </row>
    <row r="220" spans="1:7" ht="4.5" customHeight="1">
      <c r="A220" s="40"/>
      <c r="B220" s="41"/>
      <c r="C220" s="42"/>
      <c r="D220" s="43"/>
      <c r="E220" s="44"/>
      <c r="F220" s="44"/>
      <c r="G220" s="45"/>
    </row>
    <row r="222" ht="12.75">
      <c r="G222" s="6" t="s">
        <v>431</v>
      </c>
    </row>
  </sheetData>
  <sheetProtection/>
  <mergeCells count="7">
    <mergeCell ref="C219:G219"/>
    <mergeCell ref="C217:D217"/>
    <mergeCell ref="E217:G217"/>
    <mergeCell ref="A1:G1"/>
    <mergeCell ref="B216:E216"/>
    <mergeCell ref="C218:D218"/>
    <mergeCell ref="E218:G218"/>
  </mergeCells>
  <printOptions horizontalCentered="1"/>
  <pageMargins left="0.7874015748031497" right="1.3779527559055118" top="0.7874015748031497" bottom="0.7874015748031497" header="0.5118110236220472" footer="0.5118110236220472"/>
  <pageSetup horizontalDpi="600" verticalDpi="600" orientation="landscape" paperSize="9" scale="91" r:id="rId1"/>
  <ignoredErrors>
    <ignoredError sqref="F19:F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showGridLines="0" zoomScaleSheetLayoutView="100" zoomScalePageLayoutView="0" workbookViewId="0" topLeftCell="A136">
      <selection activeCell="B29" sqref="B29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8" width="9.140625" style="1" customWidth="1"/>
    <col min="9" max="9" width="9.57421875" style="1" bestFit="1" customWidth="1"/>
    <col min="10" max="16384" width="9.140625" style="1" customWidth="1"/>
  </cols>
  <sheetData>
    <row r="1" spans="1:7" ht="12.75">
      <c r="A1" s="214" t="s">
        <v>390</v>
      </c>
      <c r="B1" s="214"/>
      <c r="C1" s="214"/>
      <c r="D1" s="214"/>
      <c r="E1" s="214"/>
      <c r="F1" s="214"/>
      <c r="G1" s="214"/>
    </row>
    <row r="4" spans="1:6" ht="12.75">
      <c r="A4" s="12" t="s">
        <v>391</v>
      </c>
      <c r="B4" s="13" t="s">
        <v>398</v>
      </c>
      <c r="E4" s="6" t="s">
        <v>427</v>
      </c>
      <c r="F4" s="16">
        <v>379.51</v>
      </c>
    </row>
    <row r="5" spans="1:2" ht="4.5" customHeight="1">
      <c r="A5" s="12"/>
      <c r="B5" s="13"/>
    </row>
    <row r="6" spans="1:6" ht="12.75">
      <c r="A6" s="12" t="s">
        <v>392</v>
      </c>
      <c r="B6" s="13" t="s">
        <v>399</v>
      </c>
      <c r="E6" s="6" t="s">
        <v>393</v>
      </c>
      <c r="F6" s="15" t="s">
        <v>396</v>
      </c>
    </row>
    <row r="7" ht="4.5" customHeight="1"/>
    <row r="8" spans="1:6" ht="12.75">
      <c r="A8" s="12" t="s">
        <v>394</v>
      </c>
      <c r="B8" s="13" t="s">
        <v>395</v>
      </c>
      <c r="E8" s="50" t="s">
        <v>397</v>
      </c>
      <c r="F8" s="51">
        <v>20</v>
      </c>
    </row>
    <row r="10" spans="1:7" ht="18" customHeigh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1" t="s">
        <v>8</v>
      </c>
      <c r="G10" s="11" t="s">
        <v>9</v>
      </c>
    </row>
    <row r="11" spans="1:7" ht="18" customHeight="1">
      <c r="A11" s="17" t="s">
        <v>10</v>
      </c>
      <c r="B11" s="17" t="s">
        <v>11</v>
      </c>
      <c r="C11" s="18"/>
      <c r="D11" s="19"/>
      <c r="E11" s="19"/>
      <c r="F11" s="20">
        <f>SUM(F12:F15)</f>
        <v>1830.92</v>
      </c>
      <c r="G11" s="33">
        <f aca="true" t="shared" si="0" ref="G11:G41">F11/$F$199*100</f>
        <v>1.5429321728223586</v>
      </c>
    </row>
    <row r="12" spans="1:9" ht="25.5">
      <c r="A12" s="21" t="s">
        <v>12</v>
      </c>
      <c r="B12" s="21" t="s">
        <v>13</v>
      </c>
      <c r="C12" s="22" t="s">
        <v>14</v>
      </c>
      <c r="D12" s="23">
        <v>379.51</v>
      </c>
      <c r="E12" s="23">
        <v>1.52</v>
      </c>
      <c r="F12" s="24">
        <f>TRUNC(D12*E12,2)</f>
        <v>576.85</v>
      </c>
      <c r="G12" s="37">
        <f t="shared" si="0"/>
        <v>0.4861165009353645</v>
      </c>
      <c r="I12" s="52"/>
    </row>
    <row r="13" spans="1:9" ht="25.5">
      <c r="A13" s="21" t="s">
        <v>15</v>
      </c>
      <c r="B13" s="21" t="s">
        <v>16</v>
      </c>
      <c r="C13" s="22" t="s">
        <v>17</v>
      </c>
      <c r="D13" s="23">
        <v>1</v>
      </c>
      <c r="E13" s="23">
        <v>850</v>
      </c>
      <c r="F13" s="24">
        <f>TRUNC(D13*E13,2)</f>
        <v>850</v>
      </c>
      <c r="G13" s="37">
        <f t="shared" si="0"/>
        <v>0.7163023763457742</v>
      </c>
      <c r="I13" s="52"/>
    </row>
    <row r="14" spans="1:9" ht="12.75">
      <c r="A14" s="21" t="s">
        <v>18</v>
      </c>
      <c r="B14" s="21" t="s">
        <v>19</v>
      </c>
      <c r="C14" s="22" t="s">
        <v>17</v>
      </c>
      <c r="D14" s="23">
        <v>1</v>
      </c>
      <c r="E14" s="23">
        <v>54.93</v>
      </c>
      <c r="F14" s="24">
        <f>TRUNC(D14*E14,2)</f>
        <v>54.93</v>
      </c>
      <c r="G14" s="37">
        <f t="shared" si="0"/>
        <v>0.04628998768549809</v>
      </c>
      <c r="I14" s="52"/>
    </row>
    <row r="15" spans="1:9" ht="12.75">
      <c r="A15" s="21" t="s">
        <v>20</v>
      </c>
      <c r="B15" s="21" t="s">
        <v>21</v>
      </c>
      <c r="C15" s="22" t="s">
        <v>17</v>
      </c>
      <c r="D15" s="23">
        <v>1</v>
      </c>
      <c r="E15" s="23">
        <v>349.14</v>
      </c>
      <c r="F15" s="24">
        <f>TRUNC(D15*E15,2)</f>
        <v>349.14</v>
      </c>
      <c r="G15" s="37">
        <f t="shared" si="0"/>
        <v>0.29422330785572187</v>
      </c>
      <c r="I15" s="52"/>
    </row>
    <row r="16" spans="1:9" ht="18" customHeight="1">
      <c r="A16" s="27" t="s">
        <v>22</v>
      </c>
      <c r="B16" s="27" t="s">
        <v>23</v>
      </c>
      <c r="C16" s="28"/>
      <c r="D16" s="29"/>
      <c r="E16" s="29"/>
      <c r="F16" s="30">
        <f>F17+F19+F24</f>
        <v>9067.970000000001</v>
      </c>
      <c r="G16" s="35">
        <f t="shared" si="0"/>
        <v>7.641657011331988</v>
      </c>
      <c r="I16" s="52"/>
    </row>
    <row r="17" spans="1:9" ht="12.75">
      <c r="A17" s="25" t="s">
        <v>24</v>
      </c>
      <c r="B17" s="25" t="s">
        <v>400</v>
      </c>
      <c r="C17" s="22"/>
      <c r="D17" s="23"/>
      <c r="E17" s="23"/>
      <c r="F17" s="26">
        <f>F18</f>
        <v>1416.8</v>
      </c>
      <c r="G17" s="34">
        <f t="shared" si="0"/>
        <v>1.1939496550666975</v>
      </c>
      <c r="I17" s="52"/>
    </row>
    <row r="18" spans="1:9" ht="12.75">
      <c r="A18" s="21" t="s">
        <v>25</v>
      </c>
      <c r="B18" s="21" t="s">
        <v>26</v>
      </c>
      <c r="C18" s="22" t="s">
        <v>27</v>
      </c>
      <c r="D18" s="23">
        <v>154</v>
      </c>
      <c r="E18" s="23">
        <v>9.2</v>
      </c>
      <c r="F18" s="24">
        <f>TRUNC(D18*E18,2)</f>
        <v>1416.8</v>
      </c>
      <c r="G18" s="37">
        <f t="shared" si="0"/>
        <v>1.1939496550666975</v>
      </c>
      <c r="I18" s="52"/>
    </row>
    <row r="19" spans="1:9" ht="12.75">
      <c r="A19" s="25" t="s">
        <v>28</v>
      </c>
      <c r="B19" s="25" t="s">
        <v>401</v>
      </c>
      <c r="C19" s="22"/>
      <c r="D19" s="23"/>
      <c r="E19" s="23"/>
      <c r="F19" s="26">
        <f>SUM(F20:F23)</f>
        <v>2332.73</v>
      </c>
      <c r="G19" s="34">
        <f t="shared" si="0"/>
        <v>1.9658118145565622</v>
      </c>
      <c r="I19" s="52"/>
    </row>
    <row r="20" spans="1:9" ht="25.5">
      <c r="A20" s="21" t="s">
        <v>29</v>
      </c>
      <c r="B20" s="21" t="s">
        <v>30</v>
      </c>
      <c r="C20" s="22" t="s">
        <v>31</v>
      </c>
      <c r="D20" s="23">
        <v>18.41</v>
      </c>
      <c r="E20" s="23">
        <v>16.37</v>
      </c>
      <c r="F20" s="24">
        <f>TRUNC(D20*E20,2)</f>
        <v>301.37</v>
      </c>
      <c r="G20" s="37">
        <f t="shared" si="0"/>
        <v>0.25396711430508934</v>
      </c>
      <c r="I20" s="52"/>
    </row>
    <row r="21" spans="1:9" ht="12.75">
      <c r="A21" s="21" t="s">
        <v>32</v>
      </c>
      <c r="B21" s="21" t="s">
        <v>33</v>
      </c>
      <c r="C21" s="22" t="s">
        <v>14</v>
      </c>
      <c r="D21" s="23">
        <v>60.68</v>
      </c>
      <c r="E21" s="23">
        <v>9.82</v>
      </c>
      <c r="F21" s="24">
        <f>TRUNC(D21*E21,2)</f>
        <v>595.87</v>
      </c>
      <c r="G21" s="37">
        <f t="shared" si="0"/>
        <v>0.5021448199919487</v>
      </c>
      <c r="I21" s="52"/>
    </row>
    <row r="22" spans="1:9" ht="25.5">
      <c r="A22" s="21" t="s">
        <v>34</v>
      </c>
      <c r="B22" s="21" t="s">
        <v>35</v>
      </c>
      <c r="C22" s="22" t="s">
        <v>36</v>
      </c>
      <c r="D22" s="23">
        <v>577.37</v>
      </c>
      <c r="E22" s="23">
        <v>1.2</v>
      </c>
      <c r="F22" s="24">
        <f>TRUNC(D22*E22,2)</f>
        <v>692.84</v>
      </c>
      <c r="G22" s="37">
        <f t="shared" si="0"/>
        <v>0.5838622805028307</v>
      </c>
      <c r="I22" s="52"/>
    </row>
    <row r="23" spans="1:9" ht="12.75">
      <c r="A23" s="21" t="s">
        <v>37</v>
      </c>
      <c r="B23" s="21" t="s">
        <v>38</v>
      </c>
      <c r="C23" s="22" t="s">
        <v>31</v>
      </c>
      <c r="D23" s="23">
        <v>18.41</v>
      </c>
      <c r="E23" s="23">
        <v>40.34</v>
      </c>
      <c r="F23" s="24">
        <f>TRUNC(D23*E23,2)</f>
        <v>742.65</v>
      </c>
      <c r="G23" s="37">
        <f t="shared" si="0"/>
        <v>0.6258375997566931</v>
      </c>
      <c r="I23" s="52"/>
    </row>
    <row r="24" spans="1:9" ht="12.75">
      <c r="A24" s="25" t="s">
        <v>39</v>
      </c>
      <c r="B24" s="25" t="s">
        <v>402</v>
      </c>
      <c r="C24" s="22"/>
      <c r="D24" s="23"/>
      <c r="E24" s="23"/>
      <c r="F24" s="26">
        <f>SUM(F25:F28)</f>
        <v>5318.4400000000005</v>
      </c>
      <c r="G24" s="34">
        <f t="shared" si="0"/>
        <v>4.481895541708729</v>
      </c>
      <c r="I24" s="52"/>
    </row>
    <row r="25" spans="1:9" ht="12.75">
      <c r="A25" s="21" t="s">
        <v>40</v>
      </c>
      <c r="B25" s="21" t="s">
        <v>41</v>
      </c>
      <c r="C25" s="22" t="s">
        <v>14</v>
      </c>
      <c r="D25" s="23">
        <v>129.68</v>
      </c>
      <c r="E25" s="23">
        <v>25.36</v>
      </c>
      <c r="F25" s="24">
        <f>TRUNC(D25*E25,2)</f>
        <v>3288.68</v>
      </c>
      <c r="G25" s="37">
        <f t="shared" si="0"/>
        <v>2.7713991753421414</v>
      </c>
      <c r="I25" s="52"/>
    </row>
    <row r="26" spans="1:9" ht="25.5">
      <c r="A26" s="21" t="s">
        <v>42</v>
      </c>
      <c r="B26" s="21" t="s">
        <v>35</v>
      </c>
      <c r="C26" s="22" t="s">
        <v>36</v>
      </c>
      <c r="D26" s="23">
        <v>715</v>
      </c>
      <c r="E26" s="23">
        <v>1.2</v>
      </c>
      <c r="F26" s="24">
        <f>TRUNC(D26*E26,2)</f>
        <v>858</v>
      </c>
      <c r="G26" s="37">
        <f t="shared" si="0"/>
        <v>0.723044045770205</v>
      </c>
      <c r="I26" s="52"/>
    </row>
    <row r="27" spans="1:9" ht="12.75">
      <c r="A27" s="21" t="s">
        <v>43</v>
      </c>
      <c r="B27" s="21" t="s">
        <v>38</v>
      </c>
      <c r="C27" s="22" t="s">
        <v>31</v>
      </c>
      <c r="D27" s="23">
        <v>10.13</v>
      </c>
      <c r="E27" s="23">
        <v>40.34</v>
      </c>
      <c r="F27" s="24">
        <f>TRUNC(D27*E27,2)</f>
        <v>408.64</v>
      </c>
      <c r="G27" s="37">
        <f t="shared" si="0"/>
        <v>0.34436447419992605</v>
      </c>
      <c r="I27" s="52"/>
    </row>
    <row r="28" spans="1:9" ht="25.5">
      <c r="A28" s="21" t="s">
        <v>44</v>
      </c>
      <c r="B28" s="21" t="s">
        <v>45</v>
      </c>
      <c r="C28" s="22" t="s">
        <v>46</v>
      </c>
      <c r="D28" s="23">
        <v>161.68</v>
      </c>
      <c r="E28" s="23">
        <v>4.72</v>
      </c>
      <c r="F28" s="24">
        <f>TRUNC(D28*E28,2)</f>
        <v>763.12</v>
      </c>
      <c r="G28" s="37">
        <f t="shared" si="0"/>
        <v>0.6430878463964556</v>
      </c>
      <c r="I28" s="52"/>
    </row>
    <row r="29" spans="1:9" ht="18" customHeight="1">
      <c r="A29" s="27" t="s">
        <v>47</v>
      </c>
      <c r="B29" s="27" t="s">
        <v>48</v>
      </c>
      <c r="C29" s="28"/>
      <c r="D29" s="29"/>
      <c r="E29" s="29"/>
      <c r="F29" s="30">
        <f>SUM(F30:F33)</f>
        <v>17765.480000000003</v>
      </c>
      <c r="G29" s="35">
        <f t="shared" si="0"/>
        <v>14.97112416579215</v>
      </c>
      <c r="I29" s="52"/>
    </row>
    <row r="30" spans="1:9" ht="12.75">
      <c r="A30" s="21" t="s">
        <v>49</v>
      </c>
      <c r="B30" s="21" t="s">
        <v>50</v>
      </c>
      <c r="C30" s="22" t="s">
        <v>14</v>
      </c>
      <c r="D30" s="23">
        <v>338.05</v>
      </c>
      <c r="E30" s="23">
        <v>25.36</v>
      </c>
      <c r="F30" s="24">
        <f>TRUNC(D30*E30,2)</f>
        <v>8572.94</v>
      </c>
      <c r="G30" s="37">
        <f t="shared" si="0"/>
        <v>7.224490934434991</v>
      </c>
      <c r="I30" s="52"/>
    </row>
    <row r="31" spans="1:9" ht="12.75">
      <c r="A31" s="21" t="s">
        <v>51</v>
      </c>
      <c r="B31" s="21" t="s">
        <v>38</v>
      </c>
      <c r="C31" s="22" t="s">
        <v>31</v>
      </c>
      <c r="D31" s="23">
        <v>21.33</v>
      </c>
      <c r="E31" s="23">
        <v>40.34</v>
      </c>
      <c r="F31" s="24">
        <f>TRUNC(D31*E31,2)</f>
        <v>860.45</v>
      </c>
      <c r="G31" s="37">
        <f t="shared" si="0"/>
        <v>0.725108682031437</v>
      </c>
      <c r="I31" s="52"/>
    </row>
    <row r="32" spans="1:9" ht="25.5">
      <c r="A32" s="21" t="s">
        <v>52</v>
      </c>
      <c r="B32" s="21" t="s">
        <v>35</v>
      </c>
      <c r="C32" s="22" t="s">
        <v>36</v>
      </c>
      <c r="D32" s="23">
        <v>2228</v>
      </c>
      <c r="E32" s="23">
        <v>1.2</v>
      </c>
      <c r="F32" s="24">
        <f>TRUNC(D32*E32,2)</f>
        <v>2673.6</v>
      </c>
      <c r="G32" s="37">
        <f t="shared" si="0"/>
        <v>2.2530659216447786</v>
      </c>
      <c r="I32" s="52"/>
    </row>
    <row r="33" spans="1:9" ht="25.5">
      <c r="A33" s="21" t="s">
        <v>53</v>
      </c>
      <c r="B33" s="21" t="s">
        <v>54</v>
      </c>
      <c r="C33" s="22" t="s">
        <v>14</v>
      </c>
      <c r="D33" s="23">
        <v>379.51</v>
      </c>
      <c r="E33" s="23">
        <v>14.91</v>
      </c>
      <c r="F33" s="24">
        <f>TRUNC(D33*E33,2)</f>
        <v>5658.49</v>
      </c>
      <c r="G33" s="37">
        <f t="shared" si="0"/>
        <v>4.76845862768094</v>
      </c>
      <c r="I33" s="52"/>
    </row>
    <row r="34" spans="1:9" ht="18" customHeight="1">
      <c r="A34" s="27" t="s">
        <v>55</v>
      </c>
      <c r="B34" s="27" t="s">
        <v>56</v>
      </c>
      <c r="C34" s="28"/>
      <c r="D34" s="29"/>
      <c r="E34" s="29"/>
      <c r="F34" s="30">
        <f>SUM(F35:F36)</f>
        <v>8878.25</v>
      </c>
      <c r="G34" s="35">
        <f t="shared" si="0"/>
        <v>7.48177832093161</v>
      </c>
      <c r="I34" s="52"/>
    </row>
    <row r="35" spans="1:9" ht="25.5">
      <c r="A35" s="21" t="s">
        <v>57</v>
      </c>
      <c r="B35" s="21" t="s">
        <v>58</v>
      </c>
      <c r="C35" s="22" t="s">
        <v>14</v>
      </c>
      <c r="D35" s="23">
        <v>730</v>
      </c>
      <c r="E35" s="23">
        <v>9.82</v>
      </c>
      <c r="F35" s="24">
        <f>TRUNC(D35*E35,2)</f>
        <v>7168.6</v>
      </c>
      <c r="G35" s="37">
        <f t="shared" si="0"/>
        <v>6.041041429496843</v>
      </c>
      <c r="I35" s="52"/>
    </row>
    <row r="36" spans="1:9" ht="25.5">
      <c r="A36" s="21" t="s">
        <v>59</v>
      </c>
      <c r="B36" s="21" t="s">
        <v>60</v>
      </c>
      <c r="C36" s="22" t="s">
        <v>27</v>
      </c>
      <c r="D36" s="23">
        <v>155</v>
      </c>
      <c r="E36" s="23">
        <v>11.03</v>
      </c>
      <c r="F36" s="24">
        <f>TRUNC(D36*E36,2)</f>
        <v>1709.65</v>
      </c>
      <c r="G36" s="37">
        <f t="shared" si="0"/>
        <v>1.440736891434768</v>
      </c>
      <c r="I36" s="52"/>
    </row>
    <row r="37" spans="1:9" ht="18" customHeight="1">
      <c r="A37" s="27" t="s">
        <v>63</v>
      </c>
      <c r="B37" s="27" t="s">
        <v>64</v>
      </c>
      <c r="C37" s="28"/>
      <c r="D37" s="29"/>
      <c r="E37" s="29"/>
      <c r="F37" s="30">
        <f>SUM(F38:F39)</f>
        <v>1347.54</v>
      </c>
      <c r="G37" s="35">
        <f t="shared" si="0"/>
        <v>1.1355836520246876</v>
      </c>
      <c r="I37" s="52"/>
    </row>
    <row r="38" spans="1:9" ht="12.75">
      <c r="A38" s="21" t="s">
        <v>67</v>
      </c>
      <c r="B38" s="21" t="s">
        <v>68</v>
      </c>
      <c r="C38" s="22" t="s">
        <v>14</v>
      </c>
      <c r="D38" s="23">
        <v>390</v>
      </c>
      <c r="E38" s="23">
        <v>3.29</v>
      </c>
      <c r="F38" s="24">
        <f>TRUNC(D38*E38,2)</f>
        <v>1283.1</v>
      </c>
      <c r="G38" s="37">
        <f t="shared" si="0"/>
        <v>1.0812795048108974</v>
      </c>
      <c r="I38" s="52"/>
    </row>
    <row r="39" spans="1:9" ht="12.75">
      <c r="A39" s="21" t="s">
        <v>69</v>
      </c>
      <c r="B39" s="21" t="s">
        <v>70</v>
      </c>
      <c r="C39" s="22" t="s">
        <v>27</v>
      </c>
      <c r="D39" s="23">
        <v>36</v>
      </c>
      <c r="E39" s="23">
        <v>1.79</v>
      </c>
      <c r="F39" s="24">
        <f>TRUNC(D39*E39,2)</f>
        <v>64.44</v>
      </c>
      <c r="G39" s="37">
        <f t="shared" si="0"/>
        <v>0.05430414721379022</v>
      </c>
      <c r="I39" s="52"/>
    </row>
    <row r="40" spans="1:9" ht="18" customHeight="1">
      <c r="A40" s="27" t="s">
        <v>75</v>
      </c>
      <c r="B40" s="27" t="s">
        <v>76</v>
      </c>
      <c r="C40" s="28"/>
      <c r="D40" s="29"/>
      <c r="E40" s="29"/>
      <c r="F40" s="30">
        <f>F41+F44</f>
        <v>2280.33</v>
      </c>
      <c r="G40" s="35">
        <f t="shared" si="0"/>
        <v>1.92165387982654</v>
      </c>
      <c r="I40" s="52"/>
    </row>
    <row r="41" spans="1:9" ht="12.75">
      <c r="A41" s="25" t="s">
        <v>77</v>
      </c>
      <c r="B41" s="25" t="s">
        <v>403</v>
      </c>
      <c r="C41" s="22"/>
      <c r="D41" s="23"/>
      <c r="E41" s="23"/>
      <c r="F41" s="26">
        <f>SUM(F42:F43)</f>
        <v>1683.3600000000001</v>
      </c>
      <c r="G41" s="34">
        <f t="shared" si="0"/>
        <v>1.4185820802887323</v>
      </c>
      <c r="I41" s="52"/>
    </row>
    <row r="42" spans="1:9" ht="25.5">
      <c r="A42" s="21" t="s">
        <v>78</v>
      </c>
      <c r="B42" s="21" t="s">
        <v>79</v>
      </c>
      <c r="C42" s="22" t="s">
        <v>17</v>
      </c>
      <c r="D42" s="23">
        <v>23</v>
      </c>
      <c r="E42" s="23">
        <v>70.14</v>
      </c>
      <c r="F42" s="24">
        <f>TRUNC(D42*E42,2)</f>
        <v>1613.22</v>
      </c>
      <c r="G42" s="37">
        <f aca="true" t="shared" si="1" ref="G42:G64">F42/$F$199*100</f>
        <v>1.3594744936100351</v>
      </c>
      <c r="I42" s="52"/>
    </row>
    <row r="43" spans="1:9" ht="25.5">
      <c r="A43" s="21" t="s">
        <v>80</v>
      </c>
      <c r="B43" s="21" t="s">
        <v>81</v>
      </c>
      <c r="C43" s="22" t="s">
        <v>17</v>
      </c>
      <c r="D43" s="23">
        <v>1</v>
      </c>
      <c r="E43" s="23">
        <v>70.14</v>
      </c>
      <c r="F43" s="24">
        <f>TRUNC(D43*E43,2)</f>
        <v>70.14</v>
      </c>
      <c r="G43" s="37">
        <f t="shared" si="1"/>
        <v>0.05910758667869718</v>
      </c>
      <c r="I43" s="52"/>
    </row>
    <row r="44" spans="1:9" ht="12.75">
      <c r="A44" s="25" t="s">
        <v>82</v>
      </c>
      <c r="B44" s="25" t="s">
        <v>404</v>
      </c>
      <c r="C44" s="22"/>
      <c r="D44" s="23"/>
      <c r="E44" s="23"/>
      <c r="F44" s="26">
        <f>SUM(F45:F47)</f>
        <v>596.97</v>
      </c>
      <c r="G44" s="34">
        <f t="shared" si="1"/>
        <v>0.503071799537808</v>
      </c>
      <c r="I44" s="52"/>
    </row>
    <row r="45" spans="1:9" ht="25.5">
      <c r="A45" s="21" t="s">
        <v>83</v>
      </c>
      <c r="B45" s="21" t="s">
        <v>84</v>
      </c>
      <c r="C45" s="22" t="s">
        <v>17</v>
      </c>
      <c r="D45" s="23">
        <v>21</v>
      </c>
      <c r="E45" s="23">
        <v>18.09</v>
      </c>
      <c r="F45" s="24">
        <f>TRUNC(D45*E45,2)</f>
        <v>379.89</v>
      </c>
      <c r="G45" s="37">
        <f t="shared" si="1"/>
        <v>0.32013659970587777</v>
      </c>
      <c r="I45" s="52"/>
    </row>
    <row r="46" spans="1:9" ht="25.5">
      <c r="A46" s="21" t="s">
        <v>85</v>
      </c>
      <c r="B46" s="21" t="s">
        <v>86</v>
      </c>
      <c r="C46" s="22" t="s">
        <v>17</v>
      </c>
      <c r="D46" s="23">
        <v>8</v>
      </c>
      <c r="E46" s="23">
        <v>18.09</v>
      </c>
      <c r="F46" s="24">
        <f>TRUNC(D46*E46,2)</f>
        <v>144.72</v>
      </c>
      <c r="G46" s="37">
        <f t="shared" si="1"/>
        <v>0.12195679988795347</v>
      </c>
      <c r="I46" s="52"/>
    </row>
    <row r="47" spans="1:9" ht="25.5">
      <c r="A47" s="21" t="s">
        <v>87</v>
      </c>
      <c r="B47" s="21" t="s">
        <v>88</v>
      </c>
      <c r="C47" s="22" t="s">
        <v>17</v>
      </c>
      <c r="D47" s="23">
        <v>4</v>
      </c>
      <c r="E47" s="23">
        <v>18.09</v>
      </c>
      <c r="F47" s="24">
        <f>TRUNC(D47*E47,2)</f>
        <v>72.36</v>
      </c>
      <c r="G47" s="37">
        <f t="shared" si="1"/>
        <v>0.06097839994397673</v>
      </c>
      <c r="I47" s="52"/>
    </row>
    <row r="48" spans="1:9" ht="18" customHeight="1">
      <c r="A48" s="27" t="s">
        <v>89</v>
      </c>
      <c r="B48" s="27" t="s">
        <v>90</v>
      </c>
      <c r="C48" s="28"/>
      <c r="D48" s="29"/>
      <c r="E48" s="29"/>
      <c r="F48" s="30">
        <f>SUM(F49:F52)</f>
        <v>17347.64</v>
      </c>
      <c r="G48" s="35">
        <f t="shared" si="1"/>
        <v>14.619006771754123</v>
      </c>
      <c r="I48" s="52"/>
    </row>
    <row r="49" spans="1:9" ht="12.75">
      <c r="A49" s="21" t="s">
        <v>91</v>
      </c>
      <c r="B49" s="21" t="s">
        <v>92</v>
      </c>
      <c r="C49" s="22" t="s">
        <v>14</v>
      </c>
      <c r="D49" s="23">
        <v>1460</v>
      </c>
      <c r="E49" s="23">
        <v>1.64</v>
      </c>
      <c r="F49" s="24">
        <f>TRUNC(D49*E49,2)</f>
        <v>2394.4</v>
      </c>
      <c r="G49" s="37">
        <f t="shared" si="1"/>
        <v>2.0177816587321433</v>
      </c>
      <c r="I49" s="52"/>
    </row>
    <row r="50" spans="1:9" ht="25.5">
      <c r="A50" s="21" t="s">
        <v>93</v>
      </c>
      <c r="B50" s="21" t="s">
        <v>94</v>
      </c>
      <c r="C50" s="22" t="s">
        <v>14</v>
      </c>
      <c r="D50" s="23">
        <v>1460</v>
      </c>
      <c r="E50" s="23">
        <v>9.45</v>
      </c>
      <c r="F50" s="24">
        <f>TRUNC(D50*E50,2)</f>
        <v>13797</v>
      </c>
      <c r="G50" s="37">
        <f t="shared" si="1"/>
        <v>11.626851631108995</v>
      </c>
      <c r="I50" s="52"/>
    </row>
    <row r="51" spans="1:9" ht="38.25">
      <c r="A51" s="21" t="s">
        <v>95</v>
      </c>
      <c r="B51" s="21" t="s">
        <v>96</v>
      </c>
      <c r="C51" s="22" t="s">
        <v>14</v>
      </c>
      <c r="D51" s="23">
        <v>1</v>
      </c>
      <c r="E51" s="23">
        <v>11.92</v>
      </c>
      <c r="F51" s="24">
        <f>TRUNC(D51*E51,2)</f>
        <v>11.92</v>
      </c>
      <c r="G51" s="37">
        <f t="shared" si="1"/>
        <v>0.010045087442401915</v>
      </c>
      <c r="I51" s="52"/>
    </row>
    <row r="52" spans="1:9" ht="51">
      <c r="A52" s="21" t="s">
        <v>97</v>
      </c>
      <c r="B52" s="21" t="s">
        <v>98</v>
      </c>
      <c r="C52" s="22" t="s">
        <v>14</v>
      </c>
      <c r="D52" s="23">
        <v>96</v>
      </c>
      <c r="E52" s="23">
        <v>11.92</v>
      </c>
      <c r="F52" s="24">
        <f>TRUNC(D52*E52,2)</f>
        <v>1144.32</v>
      </c>
      <c r="G52" s="37">
        <f t="shared" si="1"/>
        <v>0.9643283944705838</v>
      </c>
      <c r="I52" s="52"/>
    </row>
    <row r="53" spans="1:9" ht="18" customHeight="1">
      <c r="A53" s="27" t="s">
        <v>99</v>
      </c>
      <c r="B53" s="27" t="s">
        <v>100</v>
      </c>
      <c r="C53" s="28"/>
      <c r="D53" s="29"/>
      <c r="E53" s="29"/>
      <c r="F53" s="30">
        <f>SUM(F54:F55)</f>
        <v>4866.969999999999</v>
      </c>
      <c r="G53" s="35">
        <f t="shared" si="1"/>
        <v>4.101437854827755</v>
      </c>
      <c r="I53" s="52"/>
    </row>
    <row r="54" spans="1:9" ht="12.75">
      <c r="A54" s="21" t="s">
        <v>101</v>
      </c>
      <c r="B54" s="21" t="s">
        <v>33</v>
      </c>
      <c r="C54" s="22" t="s">
        <v>14</v>
      </c>
      <c r="D54" s="23">
        <v>347.9</v>
      </c>
      <c r="E54" s="23">
        <v>9.82</v>
      </c>
      <c r="F54" s="24">
        <f>TRUNC(D54*E54,2)</f>
        <v>3416.37</v>
      </c>
      <c r="G54" s="37">
        <f t="shared" si="1"/>
        <v>2.879004646442838</v>
      </c>
      <c r="I54" s="52"/>
    </row>
    <row r="55" spans="1:9" ht="12.75">
      <c r="A55" s="21" t="s">
        <v>102</v>
      </c>
      <c r="B55" s="21" t="s">
        <v>103</v>
      </c>
      <c r="C55" s="22" t="s">
        <v>31</v>
      </c>
      <c r="D55" s="23">
        <v>27.832</v>
      </c>
      <c r="E55" s="23">
        <v>52.12</v>
      </c>
      <c r="F55" s="24">
        <f>TRUNC(D55*E55,2)</f>
        <v>1450.6</v>
      </c>
      <c r="G55" s="37">
        <f t="shared" si="1"/>
        <v>1.2224332083849174</v>
      </c>
      <c r="I55" s="52"/>
    </row>
    <row r="56" spans="1:9" ht="18" customHeight="1">
      <c r="A56" s="27" t="s">
        <v>108</v>
      </c>
      <c r="B56" s="27" t="s">
        <v>109</v>
      </c>
      <c r="C56" s="28"/>
      <c r="D56" s="29"/>
      <c r="E56" s="29"/>
      <c r="F56" s="30">
        <f>SUM(F57:F60)</f>
        <v>18377.96</v>
      </c>
      <c r="G56" s="35">
        <f t="shared" si="1"/>
        <v>15.487266376926566</v>
      </c>
      <c r="I56" s="52"/>
    </row>
    <row r="57" spans="1:9" ht="38.25">
      <c r="A57" s="21" t="s">
        <v>110</v>
      </c>
      <c r="B57" s="21" t="s">
        <v>438</v>
      </c>
      <c r="C57" s="22" t="s">
        <v>14</v>
      </c>
      <c r="D57" s="23">
        <v>587.21</v>
      </c>
      <c r="E57" s="23">
        <v>9.23</v>
      </c>
      <c r="F57" s="24">
        <f>TRUNC(D57*E57,2)</f>
        <v>5419.94</v>
      </c>
      <c r="G57" s="37">
        <f t="shared" si="1"/>
        <v>4.5674304725311945</v>
      </c>
      <c r="I57" s="52"/>
    </row>
    <row r="58" spans="1:9" ht="38.25">
      <c r="A58" s="21" t="s">
        <v>112</v>
      </c>
      <c r="B58" s="21" t="s">
        <v>437</v>
      </c>
      <c r="C58" s="22" t="s">
        <v>14</v>
      </c>
      <c r="D58" s="23">
        <v>1243.1</v>
      </c>
      <c r="E58" s="23">
        <v>9.23</v>
      </c>
      <c r="F58" s="24">
        <f>TRUNC(D58*E58,2)</f>
        <v>11473.81</v>
      </c>
      <c r="G58" s="37">
        <f t="shared" si="1"/>
        <v>9.669079257341066</v>
      </c>
      <c r="I58" s="52"/>
    </row>
    <row r="59" spans="1:9" ht="38.25">
      <c r="A59" s="21" t="s">
        <v>114</v>
      </c>
      <c r="B59" s="21" t="s">
        <v>115</v>
      </c>
      <c r="C59" s="22" t="s">
        <v>14</v>
      </c>
      <c r="D59" s="23">
        <v>91.56</v>
      </c>
      <c r="E59" s="23">
        <v>8.15</v>
      </c>
      <c r="F59" s="24">
        <f>TRUNC(D59*E59,2)</f>
        <v>746.21</v>
      </c>
      <c r="G59" s="37">
        <f t="shared" si="1"/>
        <v>0.6288376426505649</v>
      </c>
      <c r="I59" s="52"/>
    </row>
    <row r="60" spans="1:9" ht="25.5">
      <c r="A60" s="21" t="s">
        <v>116</v>
      </c>
      <c r="B60" s="21" t="s">
        <v>117</v>
      </c>
      <c r="C60" s="22" t="s">
        <v>14</v>
      </c>
      <c r="D60" s="23">
        <v>98.4</v>
      </c>
      <c r="E60" s="23">
        <v>7.5</v>
      </c>
      <c r="F60" s="24">
        <f>TRUNC(D60*E60,2)</f>
        <v>738</v>
      </c>
      <c r="G60" s="37">
        <f t="shared" si="1"/>
        <v>0.6219190044037428</v>
      </c>
      <c r="I60" s="52"/>
    </row>
    <row r="61" spans="1:9" ht="18" customHeight="1">
      <c r="A61" s="27" t="s">
        <v>127</v>
      </c>
      <c r="B61" s="27" t="s">
        <v>128</v>
      </c>
      <c r="C61" s="28"/>
      <c r="D61" s="29"/>
      <c r="E61" s="29"/>
      <c r="F61" s="30">
        <f>F62+F71+F76+F84+F87+F98+F100</f>
        <v>9308.84</v>
      </c>
      <c r="G61" s="35">
        <f t="shared" si="1"/>
        <v>7.844640250614819</v>
      </c>
      <c r="I61" s="52"/>
    </row>
    <row r="62" spans="1:9" ht="12.75">
      <c r="A62" s="25" t="s">
        <v>129</v>
      </c>
      <c r="B62" s="25" t="s">
        <v>405</v>
      </c>
      <c r="C62" s="22"/>
      <c r="D62" s="23"/>
      <c r="E62" s="23"/>
      <c r="F62" s="26">
        <f>SUM(F63:F70)</f>
        <v>4689.68</v>
      </c>
      <c r="G62" s="34">
        <f t="shared" si="1"/>
        <v>3.9520340332955888</v>
      </c>
      <c r="I62" s="52"/>
    </row>
    <row r="63" spans="1:10" ht="12.75">
      <c r="A63" s="21" t="s">
        <v>130</v>
      </c>
      <c r="B63" s="21" t="s">
        <v>131</v>
      </c>
      <c r="C63" s="22" t="s">
        <v>27</v>
      </c>
      <c r="D63" s="23">
        <v>20</v>
      </c>
      <c r="E63" s="23">
        <v>4.66</v>
      </c>
      <c r="F63" s="24">
        <f aca="true" t="shared" si="2" ref="F63:F70">TRUNC(D63*E63,2)</f>
        <v>93.2</v>
      </c>
      <c r="G63" s="37">
        <f t="shared" si="1"/>
        <v>0.07854044879461901</v>
      </c>
      <c r="I63" s="52"/>
      <c r="J63" s="49"/>
    </row>
    <row r="64" spans="1:10" ht="12.75">
      <c r="A64" s="21" t="s">
        <v>132</v>
      </c>
      <c r="B64" s="21" t="s">
        <v>133</v>
      </c>
      <c r="C64" s="22" t="s">
        <v>27</v>
      </c>
      <c r="D64" s="23">
        <v>5</v>
      </c>
      <c r="E64" s="23">
        <v>6.82</v>
      </c>
      <c r="F64" s="24">
        <f t="shared" si="2"/>
        <v>34.1</v>
      </c>
      <c r="G64" s="37">
        <f t="shared" si="1"/>
        <v>0.028736365921636354</v>
      </c>
      <c r="I64" s="52"/>
      <c r="J64" s="49"/>
    </row>
    <row r="65" spans="1:10" ht="12.75">
      <c r="A65" s="21" t="s">
        <v>134</v>
      </c>
      <c r="B65" s="21" t="s">
        <v>135</v>
      </c>
      <c r="C65" s="22" t="s">
        <v>27</v>
      </c>
      <c r="D65" s="23">
        <v>71</v>
      </c>
      <c r="E65" s="23">
        <v>9.37</v>
      </c>
      <c r="F65" s="24">
        <f t="shared" si="2"/>
        <v>665.27</v>
      </c>
      <c r="G65" s="37">
        <f aca="true" t="shared" si="3" ref="G65:G128">F65/$F$199*100</f>
        <v>0.5606288022488861</v>
      </c>
      <c r="I65" s="52"/>
      <c r="J65" s="49"/>
    </row>
    <row r="66" spans="1:10" ht="12.75">
      <c r="A66" s="21" t="s">
        <v>136</v>
      </c>
      <c r="B66" s="21" t="s">
        <v>137</v>
      </c>
      <c r="C66" s="22" t="s">
        <v>27</v>
      </c>
      <c r="D66" s="23">
        <v>12.4</v>
      </c>
      <c r="E66" s="23">
        <v>12.57</v>
      </c>
      <c r="F66" s="24">
        <f t="shared" si="2"/>
        <v>155.86</v>
      </c>
      <c r="G66" s="37">
        <f t="shared" si="3"/>
        <v>0.13134457456147336</v>
      </c>
      <c r="I66" s="52"/>
      <c r="J66" s="49"/>
    </row>
    <row r="67" spans="1:10" ht="12.75">
      <c r="A67" s="21" t="s">
        <v>138</v>
      </c>
      <c r="B67" s="21" t="s">
        <v>139</v>
      </c>
      <c r="C67" s="22" t="s">
        <v>27</v>
      </c>
      <c r="D67" s="23">
        <v>5</v>
      </c>
      <c r="E67" s="23">
        <v>16.95</v>
      </c>
      <c r="F67" s="24">
        <f t="shared" si="2"/>
        <v>84.75</v>
      </c>
      <c r="G67" s="37">
        <f t="shared" si="3"/>
        <v>0.07141956046506395</v>
      </c>
      <c r="I67" s="52"/>
      <c r="J67" s="49"/>
    </row>
    <row r="68" spans="1:10" ht="12.75">
      <c r="A68" s="21" t="s">
        <v>140</v>
      </c>
      <c r="B68" s="21" t="s">
        <v>141</v>
      </c>
      <c r="C68" s="22" t="s">
        <v>27</v>
      </c>
      <c r="D68" s="23">
        <v>1420</v>
      </c>
      <c r="E68" s="23">
        <v>1.08</v>
      </c>
      <c r="F68" s="24">
        <f t="shared" si="2"/>
        <v>1533.6</v>
      </c>
      <c r="G68" s="37">
        <f t="shared" si="3"/>
        <v>1.2923780286633872</v>
      </c>
      <c r="I68" s="52"/>
      <c r="J68" s="49"/>
    </row>
    <row r="69" spans="1:10" ht="12.75">
      <c r="A69" s="21" t="s">
        <v>142</v>
      </c>
      <c r="B69" s="21" t="s">
        <v>143</v>
      </c>
      <c r="C69" s="22" t="s">
        <v>27</v>
      </c>
      <c r="D69" s="23">
        <v>790</v>
      </c>
      <c r="E69" s="23">
        <v>1.31</v>
      </c>
      <c r="F69" s="24">
        <f t="shared" si="2"/>
        <v>1034.9</v>
      </c>
      <c r="G69" s="37">
        <f t="shared" si="3"/>
        <v>0.8721192109179314</v>
      </c>
      <c r="I69" s="52"/>
      <c r="J69" s="49"/>
    </row>
    <row r="70" spans="1:10" ht="12.75">
      <c r="A70" s="21" t="s">
        <v>144</v>
      </c>
      <c r="B70" s="21" t="s">
        <v>145</v>
      </c>
      <c r="C70" s="22" t="s">
        <v>27</v>
      </c>
      <c r="D70" s="23">
        <v>680</v>
      </c>
      <c r="E70" s="23">
        <v>1.6</v>
      </c>
      <c r="F70" s="24">
        <f t="shared" si="2"/>
        <v>1088</v>
      </c>
      <c r="G70" s="37">
        <f t="shared" si="3"/>
        <v>0.9168670417225908</v>
      </c>
      <c r="I70" s="52"/>
      <c r="J70" s="49"/>
    </row>
    <row r="71" spans="1:10" ht="12.75">
      <c r="A71" s="25" t="s">
        <v>146</v>
      </c>
      <c r="B71" s="25" t="s">
        <v>406</v>
      </c>
      <c r="C71" s="22"/>
      <c r="D71" s="23"/>
      <c r="E71" s="23"/>
      <c r="F71" s="26">
        <f>SUM(F72:F75)</f>
        <v>1090.9299999999998</v>
      </c>
      <c r="G71" s="34">
        <f t="shared" si="3"/>
        <v>0.9193361781492885</v>
      </c>
      <c r="I71" s="52"/>
      <c r="J71" s="49"/>
    </row>
    <row r="72" spans="1:10" ht="12.75">
      <c r="A72" s="21" t="s">
        <v>147</v>
      </c>
      <c r="B72" s="21" t="s">
        <v>148</v>
      </c>
      <c r="C72" s="22" t="s">
        <v>27</v>
      </c>
      <c r="D72" s="23">
        <v>500</v>
      </c>
      <c r="E72" s="23">
        <v>1.25</v>
      </c>
      <c r="F72" s="24">
        <f>TRUNC(D72*E72,2)</f>
        <v>625</v>
      </c>
      <c r="G72" s="37">
        <f t="shared" si="3"/>
        <v>0.5266929237836574</v>
      </c>
      <c r="I72" s="52"/>
      <c r="J72" s="49"/>
    </row>
    <row r="73" spans="1:10" ht="12.75">
      <c r="A73" s="21" t="s">
        <v>149</v>
      </c>
      <c r="B73" s="21" t="s">
        <v>150</v>
      </c>
      <c r="C73" s="22" t="s">
        <v>27</v>
      </c>
      <c r="D73" s="23">
        <v>30</v>
      </c>
      <c r="E73" s="23">
        <v>1.61</v>
      </c>
      <c r="F73" s="24">
        <f>TRUNC(D73*E73,2)</f>
        <v>48.3</v>
      </c>
      <c r="G73" s="37">
        <f t="shared" si="3"/>
        <v>0.04070282915000105</v>
      </c>
      <c r="I73" s="52"/>
      <c r="J73" s="49"/>
    </row>
    <row r="74" spans="1:10" ht="25.5">
      <c r="A74" s="21" t="s">
        <v>151</v>
      </c>
      <c r="B74" s="21" t="s">
        <v>152</v>
      </c>
      <c r="C74" s="22" t="s">
        <v>27</v>
      </c>
      <c r="D74" s="23">
        <v>127.8</v>
      </c>
      <c r="E74" s="23">
        <v>2.46</v>
      </c>
      <c r="F74" s="24">
        <f>TRUNC(D74*E74,2)</f>
        <v>314.38</v>
      </c>
      <c r="G74" s="37">
        <f t="shared" si="3"/>
        <v>0.26493075420657</v>
      </c>
      <c r="I74" s="52"/>
      <c r="J74" s="49"/>
    </row>
    <row r="75" spans="1:10" ht="25.5">
      <c r="A75" s="21" t="s">
        <v>153</v>
      </c>
      <c r="B75" s="21" t="s">
        <v>154</v>
      </c>
      <c r="C75" s="22" t="s">
        <v>27</v>
      </c>
      <c r="D75" s="23">
        <v>25</v>
      </c>
      <c r="E75" s="23">
        <v>4.13</v>
      </c>
      <c r="F75" s="24">
        <f>TRUNC(D75*E75,2)</f>
        <v>103.25</v>
      </c>
      <c r="G75" s="37">
        <f t="shared" si="3"/>
        <v>0.08700967100906021</v>
      </c>
      <c r="I75" s="52"/>
      <c r="J75" s="49"/>
    </row>
    <row r="76" spans="1:10" ht="12.75">
      <c r="A76" s="25" t="s">
        <v>155</v>
      </c>
      <c r="B76" s="25" t="s">
        <v>407</v>
      </c>
      <c r="C76" s="22"/>
      <c r="D76" s="23"/>
      <c r="E76" s="23"/>
      <c r="F76" s="26">
        <f>SUM(F77:F83)</f>
        <v>855.88</v>
      </c>
      <c r="G76" s="34">
        <f t="shared" si="3"/>
        <v>0.7212575033727308</v>
      </c>
      <c r="I76" s="52"/>
      <c r="J76" s="49"/>
    </row>
    <row r="77" spans="1:10" ht="12.75">
      <c r="A77" s="21" t="s">
        <v>156</v>
      </c>
      <c r="B77" s="21" t="s">
        <v>157</v>
      </c>
      <c r="C77" s="22" t="s">
        <v>17</v>
      </c>
      <c r="D77" s="23">
        <v>14</v>
      </c>
      <c r="E77" s="23">
        <v>3.76</v>
      </c>
      <c r="F77" s="24">
        <f aca="true" t="shared" si="4" ref="F77:F83">TRUNC(D77*E77,2)</f>
        <v>52.64</v>
      </c>
      <c r="G77" s="37">
        <f t="shared" si="3"/>
        <v>0.04436018481275476</v>
      </c>
      <c r="I77" s="52"/>
      <c r="J77" s="49"/>
    </row>
    <row r="78" spans="1:10" ht="12.75">
      <c r="A78" s="21" t="s">
        <v>158</v>
      </c>
      <c r="B78" s="21" t="s">
        <v>159</v>
      </c>
      <c r="C78" s="22" t="s">
        <v>17</v>
      </c>
      <c r="D78" s="23">
        <v>4</v>
      </c>
      <c r="E78" s="23">
        <v>4.95</v>
      </c>
      <c r="F78" s="24">
        <f t="shared" si="4"/>
        <v>19.8</v>
      </c>
      <c r="G78" s="37">
        <f t="shared" si="3"/>
        <v>0.01668563182546627</v>
      </c>
      <c r="I78" s="52"/>
      <c r="J78" s="49"/>
    </row>
    <row r="79" spans="1:10" ht="25.5">
      <c r="A79" s="21" t="s">
        <v>160</v>
      </c>
      <c r="B79" s="21" t="s">
        <v>161</v>
      </c>
      <c r="C79" s="22" t="s">
        <v>17</v>
      </c>
      <c r="D79" s="23">
        <v>11</v>
      </c>
      <c r="E79" s="23">
        <v>5.87</v>
      </c>
      <c r="F79" s="24">
        <f t="shared" si="4"/>
        <v>64.57</v>
      </c>
      <c r="G79" s="37">
        <f t="shared" si="3"/>
        <v>0.05441369934193721</v>
      </c>
      <c r="I79" s="52"/>
      <c r="J79" s="49"/>
    </row>
    <row r="80" spans="1:10" ht="12.75">
      <c r="A80" s="21" t="s">
        <v>162</v>
      </c>
      <c r="B80" s="21" t="s">
        <v>163</v>
      </c>
      <c r="C80" s="22" t="s">
        <v>17</v>
      </c>
      <c r="D80" s="23">
        <v>60</v>
      </c>
      <c r="E80" s="23">
        <v>4.8</v>
      </c>
      <c r="F80" s="24">
        <f t="shared" si="4"/>
        <v>288</v>
      </c>
      <c r="G80" s="37">
        <f t="shared" si="3"/>
        <v>0.24270009927950933</v>
      </c>
      <c r="I80" s="52"/>
      <c r="J80" s="49"/>
    </row>
    <row r="81" spans="1:10" ht="12.75">
      <c r="A81" s="21" t="s">
        <v>164</v>
      </c>
      <c r="B81" s="21" t="s">
        <v>165</v>
      </c>
      <c r="C81" s="22" t="s">
        <v>17</v>
      </c>
      <c r="D81" s="23">
        <v>5</v>
      </c>
      <c r="E81" s="23">
        <v>8.04</v>
      </c>
      <c r="F81" s="24">
        <f t="shared" si="4"/>
        <v>40.2</v>
      </c>
      <c r="G81" s="37">
        <f t="shared" si="3"/>
        <v>0.03387688885776485</v>
      </c>
      <c r="I81" s="52"/>
      <c r="J81" s="49"/>
    </row>
    <row r="82" spans="1:10" ht="25.5">
      <c r="A82" s="21" t="s">
        <v>166</v>
      </c>
      <c r="B82" s="21" t="s">
        <v>167</v>
      </c>
      <c r="C82" s="22" t="s">
        <v>17</v>
      </c>
      <c r="D82" s="23">
        <v>2</v>
      </c>
      <c r="E82" s="23">
        <v>13.66</v>
      </c>
      <c r="F82" s="24">
        <f t="shared" si="4"/>
        <v>27.32</v>
      </c>
      <c r="G82" s="37">
        <f t="shared" si="3"/>
        <v>0.023022801084431235</v>
      </c>
      <c r="I82" s="52"/>
      <c r="J82" s="49"/>
    </row>
    <row r="83" spans="1:10" ht="25.5">
      <c r="A83" s="21" t="s">
        <v>168</v>
      </c>
      <c r="B83" s="21" t="s">
        <v>169</v>
      </c>
      <c r="C83" s="22" t="s">
        <v>17</v>
      </c>
      <c r="D83" s="23">
        <v>13</v>
      </c>
      <c r="E83" s="23">
        <v>27.95</v>
      </c>
      <c r="F83" s="24">
        <f t="shared" si="4"/>
        <v>363.35</v>
      </c>
      <c r="G83" s="37">
        <f t="shared" si="3"/>
        <v>0.30619819817086713</v>
      </c>
      <c r="I83" s="52"/>
      <c r="J83" s="49"/>
    </row>
    <row r="84" spans="1:10" ht="12.75">
      <c r="A84" s="25" t="s">
        <v>170</v>
      </c>
      <c r="B84" s="25" t="s">
        <v>408</v>
      </c>
      <c r="C84" s="22"/>
      <c r="D84" s="23"/>
      <c r="E84" s="23"/>
      <c r="F84" s="26">
        <f>SUM(F85:F86)</f>
        <v>907.19</v>
      </c>
      <c r="G84" s="34">
        <f t="shared" si="3"/>
        <v>0.7644968856436739</v>
      </c>
      <c r="I84" s="52"/>
      <c r="J84" s="49"/>
    </row>
    <row r="85" spans="1:10" ht="12.75">
      <c r="A85" s="21" t="s">
        <v>171</v>
      </c>
      <c r="B85" s="21" t="s">
        <v>172</v>
      </c>
      <c r="C85" s="22" t="s">
        <v>17</v>
      </c>
      <c r="D85" s="23">
        <v>34</v>
      </c>
      <c r="E85" s="23">
        <v>22.73</v>
      </c>
      <c r="F85" s="24">
        <f>TRUNC(D85*E85,2)</f>
        <v>772.82</v>
      </c>
      <c r="G85" s="37">
        <f t="shared" si="3"/>
        <v>0.6512621205735779</v>
      </c>
      <c r="I85" s="52"/>
      <c r="J85" s="49"/>
    </row>
    <row r="86" spans="1:10" ht="25.5">
      <c r="A86" s="21" t="s">
        <v>173</v>
      </c>
      <c r="B86" s="21" t="s">
        <v>174</v>
      </c>
      <c r="C86" s="22" t="s">
        <v>17</v>
      </c>
      <c r="D86" s="23">
        <v>9</v>
      </c>
      <c r="E86" s="23">
        <v>14.93</v>
      </c>
      <c r="F86" s="24">
        <f>TRUNC(D86*E86,2)</f>
        <v>134.37</v>
      </c>
      <c r="G86" s="37">
        <f t="shared" si="3"/>
        <v>0.1132347650700961</v>
      </c>
      <c r="I86" s="52"/>
      <c r="J86" s="49"/>
    </row>
    <row r="87" spans="1:10" ht="12.75">
      <c r="A87" s="25" t="s">
        <v>175</v>
      </c>
      <c r="B87" s="25" t="s">
        <v>409</v>
      </c>
      <c r="C87" s="22"/>
      <c r="D87" s="23"/>
      <c r="E87" s="23"/>
      <c r="F87" s="26">
        <f>SUM(F88:F97)</f>
        <v>833.0600000000001</v>
      </c>
      <c r="G87" s="34">
        <f t="shared" si="3"/>
        <v>0.702026891339542</v>
      </c>
      <c r="I87" s="52"/>
      <c r="J87" s="49"/>
    </row>
    <row r="88" spans="1:10" ht="38.25">
      <c r="A88" s="21" t="s">
        <v>176</v>
      </c>
      <c r="B88" s="21" t="s">
        <v>177</v>
      </c>
      <c r="C88" s="22" t="s">
        <v>17</v>
      </c>
      <c r="D88" s="23">
        <v>4</v>
      </c>
      <c r="E88" s="23">
        <v>4.17</v>
      </c>
      <c r="F88" s="24">
        <f aca="true" t="shared" si="5" ref="F88:F97">TRUNC(D88*E88,2)</f>
        <v>16.68</v>
      </c>
      <c r="G88" s="37">
        <f t="shared" si="3"/>
        <v>0.01405638074993825</v>
      </c>
      <c r="I88" s="52"/>
      <c r="J88" s="49"/>
    </row>
    <row r="89" spans="1:10" ht="38.25">
      <c r="A89" s="21" t="s">
        <v>178</v>
      </c>
      <c r="B89" s="21" t="s">
        <v>179</v>
      </c>
      <c r="C89" s="22" t="s">
        <v>17</v>
      </c>
      <c r="D89" s="23">
        <v>5</v>
      </c>
      <c r="E89" s="23">
        <v>4.1</v>
      </c>
      <c r="F89" s="24">
        <f t="shared" si="5"/>
        <v>20.5</v>
      </c>
      <c r="G89" s="37">
        <f t="shared" si="3"/>
        <v>0.017275527900103966</v>
      </c>
      <c r="I89" s="52"/>
      <c r="J89" s="49"/>
    </row>
    <row r="90" spans="1:10" ht="38.25">
      <c r="A90" s="21" t="s">
        <v>180</v>
      </c>
      <c r="B90" s="21" t="s">
        <v>181</v>
      </c>
      <c r="C90" s="22" t="s">
        <v>17</v>
      </c>
      <c r="D90" s="23">
        <v>1</v>
      </c>
      <c r="E90" s="23">
        <v>4.33</v>
      </c>
      <c r="F90" s="24">
        <f t="shared" si="5"/>
        <v>4.33</v>
      </c>
      <c r="G90" s="37">
        <f t="shared" si="3"/>
        <v>0.003648928575973179</v>
      </c>
      <c r="I90" s="52"/>
      <c r="J90" s="49"/>
    </row>
    <row r="91" spans="1:10" ht="25.5">
      <c r="A91" s="21" t="s">
        <v>182</v>
      </c>
      <c r="B91" s="21" t="s">
        <v>183</v>
      </c>
      <c r="C91" s="22" t="s">
        <v>17</v>
      </c>
      <c r="D91" s="23">
        <v>1</v>
      </c>
      <c r="E91" s="23">
        <v>4.33</v>
      </c>
      <c r="F91" s="24">
        <f t="shared" si="5"/>
        <v>4.33</v>
      </c>
      <c r="G91" s="37">
        <f t="shared" si="3"/>
        <v>0.003648928575973179</v>
      </c>
      <c r="I91" s="52"/>
      <c r="J91" s="49"/>
    </row>
    <row r="92" spans="1:10" ht="25.5">
      <c r="A92" s="21" t="s">
        <v>184</v>
      </c>
      <c r="B92" s="21" t="s">
        <v>185</v>
      </c>
      <c r="C92" s="22" t="s">
        <v>17</v>
      </c>
      <c r="D92" s="23">
        <v>1</v>
      </c>
      <c r="E92" s="23">
        <v>15.48</v>
      </c>
      <c r="F92" s="24">
        <f t="shared" si="5"/>
        <v>15.48</v>
      </c>
      <c r="G92" s="37">
        <f t="shared" si="3"/>
        <v>0.013045130336273629</v>
      </c>
      <c r="I92" s="52"/>
      <c r="J92" s="49"/>
    </row>
    <row r="93" spans="1:10" ht="12.75">
      <c r="A93" s="21" t="s">
        <v>186</v>
      </c>
      <c r="B93" s="21" t="s">
        <v>187</v>
      </c>
      <c r="C93" s="22" t="s">
        <v>17</v>
      </c>
      <c r="D93" s="23">
        <v>2</v>
      </c>
      <c r="E93" s="23">
        <v>16.91</v>
      </c>
      <c r="F93" s="24">
        <f t="shared" si="5"/>
        <v>33.82</v>
      </c>
      <c r="G93" s="37">
        <f t="shared" si="3"/>
        <v>0.028500407491781274</v>
      </c>
      <c r="I93" s="52"/>
      <c r="J93" s="49"/>
    </row>
    <row r="94" spans="1:10" ht="25.5">
      <c r="A94" s="21" t="s">
        <v>188</v>
      </c>
      <c r="B94" s="21" t="s">
        <v>189</v>
      </c>
      <c r="C94" s="22" t="s">
        <v>17</v>
      </c>
      <c r="D94" s="23">
        <v>13</v>
      </c>
      <c r="E94" s="23">
        <v>18.94</v>
      </c>
      <c r="F94" s="24">
        <f t="shared" si="5"/>
        <v>246.22</v>
      </c>
      <c r="G94" s="37">
        <f t="shared" si="3"/>
        <v>0.20749173071041943</v>
      </c>
      <c r="I94" s="52"/>
      <c r="J94" s="49"/>
    </row>
    <row r="95" spans="1:10" ht="25.5">
      <c r="A95" s="21" t="s">
        <v>190</v>
      </c>
      <c r="B95" s="21" t="s">
        <v>191</v>
      </c>
      <c r="C95" s="22" t="s">
        <v>17</v>
      </c>
      <c r="D95" s="23">
        <v>1</v>
      </c>
      <c r="E95" s="23">
        <v>21.42</v>
      </c>
      <c r="F95" s="24">
        <f t="shared" si="5"/>
        <v>21.42</v>
      </c>
      <c r="G95" s="37">
        <f t="shared" si="3"/>
        <v>0.01805081988391351</v>
      </c>
      <c r="I95" s="52"/>
      <c r="J95" s="49"/>
    </row>
    <row r="96" spans="1:10" ht="25.5">
      <c r="A96" s="21" t="s">
        <v>192</v>
      </c>
      <c r="B96" s="21" t="s">
        <v>193</v>
      </c>
      <c r="C96" s="22" t="s">
        <v>17</v>
      </c>
      <c r="D96" s="23">
        <v>2</v>
      </c>
      <c r="E96" s="23">
        <v>158.2</v>
      </c>
      <c r="F96" s="24">
        <f t="shared" si="5"/>
        <v>316.4</v>
      </c>
      <c r="G96" s="37">
        <f t="shared" si="3"/>
        <v>0.2666330257362387</v>
      </c>
      <c r="I96" s="52"/>
      <c r="J96" s="49"/>
    </row>
    <row r="97" spans="1:10" ht="25.5">
      <c r="A97" s="21" t="s">
        <v>194</v>
      </c>
      <c r="B97" s="21" t="s">
        <v>195</v>
      </c>
      <c r="C97" s="22" t="s">
        <v>17</v>
      </c>
      <c r="D97" s="23">
        <v>2</v>
      </c>
      <c r="E97" s="23">
        <v>76.94</v>
      </c>
      <c r="F97" s="24">
        <f t="shared" si="5"/>
        <v>153.88</v>
      </c>
      <c r="G97" s="37">
        <f t="shared" si="3"/>
        <v>0.12967601137892673</v>
      </c>
      <c r="I97" s="52"/>
      <c r="J97" s="49"/>
    </row>
    <row r="98" spans="1:10" ht="12.75">
      <c r="A98" s="25" t="s">
        <v>196</v>
      </c>
      <c r="B98" s="25" t="s">
        <v>410</v>
      </c>
      <c r="C98" s="22"/>
      <c r="D98" s="23"/>
      <c r="E98" s="23"/>
      <c r="F98" s="26">
        <f>SUM(F99)</f>
        <v>154.5</v>
      </c>
      <c r="G98" s="34">
        <f t="shared" si="3"/>
        <v>0.13019849075932013</v>
      </c>
      <c r="I98" s="52"/>
      <c r="J98" s="49"/>
    </row>
    <row r="99" spans="1:10" ht="38.25">
      <c r="A99" s="21" t="s">
        <v>197</v>
      </c>
      <c r="B99" s="21" t="s">
        <v>198</v>
      </c>
      <c r="C99" s="22" t="s">
        <v>17</v>
      </c>
      <c r="D99" s="23">
        <v>2</v>
      </c>
      <c r="E99" s="23">
        <v>77.25</v>
      </c>
      <c r="F99" s="24">
        <f>TRUNC(D99*E99,2)</f>
        <v>154.5</v>
      </c>
      <c r="G99" s="37">
        <f t="shared" si="3"/>
        <v>0.13019849075932013</v>
      </c>
      <c r="I99" s="52"/>
      <c r="J99" s="49"/>
    </row>
    <row r="100" spans="1:10" ht="12.75">
      <c r="A100" s="25" t="s">
        <v>199</v>
      </c>
      <c r="B100" s="25" t="s">
        <v>411</v>
      </c>
      <c r="C100" s="22"/>
      <c r="D100" s="23"/>
      <c r="E100" s="23"/>
      <c r="F100" s="26">
        <f>SUM(F101)</f>
        <v>777.6</v>
      </c>
      <c r="G100" s="34">
        <f t="shared" si="3"/>
        <v>0.6552902680546753</v>
      </c>
      <c r="I100" s="52"/>
      <c r="J100" s="49"/>
    </row>
    <row r="101" spans="1:10" ht="38.25">
      <c r="A101" s="21" t="s">
        <v>200</v>
      </c>
      <c r="B101" s="21" t="s">
        <v>201</v>
      </c>
      <c r="C101" s="22" t="s">
        <v>17</v>
      </c>
      <c r="D101" s="23">
        <v>1</v>
      </c>
      <c r="E101" s="23">
        <v>777.6</v>
      </c>
      <c r="F101" s="24">
        <f>TRUNC(D101*E101,2)</f>
        <v>777.6</v>
      </c>
      <c r="G101" s="37">
        <f t="shared" si="3"/>
        <v>0.6552902680546753</v>
      </c>
      <c r="I101" s="52"/>
      <c r="J101" s="49"/>
    </row>
    <row r="102" spans="1:10" ht="18" customHeight="1">
      <c r="A102" s="27" t="s">
        <v>202</v>
      </c>
      <c r="B102" s="27" t="s">
        <v>203</v>
      </c>
      <c r="C102" s="28"/>
      <c r="D102" s="29"/>
      <c r="E102" s="29"/>
      <c r="F102" s="30">
        <f>F103+F110+F115+F134+F139</f>
        <v>3390.4</v>
      </c>
      <c r="G102" s="35">
        <f t="shared" si="3"/>
        <v>2.85711950207378</v>
      </c>
      <c r="I102" s="52"/>
      <c r="J102" s="49"/>
    </row>
    <row r="103" spans="1:10" ht="12.75">
      <c r="A103" s="25" t="s">
        <v>204</v>
      </c>
      <c r="B103" s="25" t="s">
        <v>412</v>
      </c>
      <c r="C103" s="22"/>
      <c r="D103" s="23"/>
      <c r="E103" s="23"/>
      <c r="F103" s="26">
        <f>SUM(F104:F109)</f>
        <v>114.69999999999999</v>
      </c>
      <c r="G103" s="34">
        <f t="shared" si="3"/>
        <v>0.09665868537277682</v>
      </c>
      <c r="I103" s="52"/>
      <c r="J103" s="49"/>
    </row>
    <row r="104" spans="1:10" ht="12.75">
      <c r="A104" s="21" t="s">
        <v>205</v>
      </c>
      <c r="B104" s="21" t="s">
        <v>206</v>
      </c>
      <c r="C104" s="22" t="s">
        <v>17</v>
      </c>
      <c r="D104" s="23">
        <v>1</v>
      </c>
      <c r="E104" s="23">
        <v>10.52</v>
      </c>
      <c r="F104" s="24">
        <f aca="true" t="shared" si="6" ref="F104:F109">TRUNC(D104*E104,2)</f>
        <v>10.52</v>
      </c>
      <c r="G104" s="37">
        <f t="shared" si="3"/>
        <v>0.008865295293126522</v>
      </c>
      <c r="I104" s="52"/>
      <c r="J104" s="49"/>
    </row>
    <row r="105" spans="1:10" ht="12.75">
      <c r="A105" s="21" t="s">
        <v>207</v>
      </c>
      <c r="B105" s="21" t="s">
        <v>208</v>
      </c>
      <c r="C105" s="22" t="s">
        <v>27</v>
      </c>
      <c r="D105" s="23">
        <v>25</v>
      </c>
      <c r="E105" s="23">
        <v>2.24</v>
      </c>
      <c r="F105" s="24">
        <f t="shared" si="6"/>
        <v>56</v>
      </c>
      <c r="G105" s="37">
        <f t="shared" si="3"/>
        <v>0.04719168597101571</v>
      </c>
      <c r="I105" s="52"/>
      <c r="J105" s="49"/>
    </row>
    <row r="106" spans="1:10" ht="12.75">
      <c r="A106" s="21" t="s">
        <v>209</v>
      </c>
      <c r="B106" s="21" t="s">
        <v>210</v>
      </c>
      <c r="C106" s="22" t="s">
        <v>17</v>
      </c>
      <c r="D106" s="23">
        <v>3</v>
      </c>
      <c r="E106" s="23">
        <v>1.2</v>
      </c>
      <c r="F106" s="24">
        <f t="shared" si="6"/>
        <v>3.6</v>
      </c>
      <c r="G106" s="37">
        <f t="shared" si="3"/>
        <v>0.003033751240993867</v>
      </c>
      <c r="I106" s="52"/>
      <c r="J106" s="49"/>
    </row>
    <row r="107" spans="1:10" ht="25.5">
      <c r="A107" s="21" t="s">
        <v>211</v>
      </c>
      <c r="B107" s="21" t="s">
        <v>212</v>
      </c>
      <c r="C107" s="22" t="s">
        <v>17</v>
      </c>
      <c r="D107" s="23">
        <v>4</v>
      </c>
      <c r="E107" s="23">
        <v>8.7</v>
      </c>
      <c r="F107" s="24">
        <f t="shared" si="6"/>
        <v>34.8</v>
      </c>
      <c r="G107" s="37">
        <f t="shared" si="3"/>
        <v>0.029326261996274045</v>
      </c>
      <c r="I107" s="52"/>
      <c r="J107" s="49"/>
    </row>
    <row r="108" spans="1:10" ht="25.5">
      <c r="A108" s="21" t="s">
        <v>213</v>
      </c>
      <c r="B108" s="21" t="s">
        <v>214</v>
      </c>
      <c r="C108" s="22" t="s">
        <v>17</v>
      </c>
      <c r="D108" s="23">
        <v>1</v>
      </c>
      <c r="E108" s="23">
        <v>4.78</v>
      </c>
      <c r="F108" s="24">
        <f t="shared" si="6"/>
        <v>4.78</v>
      </c>
      <c r="G108" s="37">
        <f t="shared" si="3"/>
        <v>0.004028147481097412</v>
      </c>
      <c r="I108" s="52"/>
      <c r="J108" s="49"/>
    </row>
    <row r="109" spans="1:10" ht="25.5">
      <c r="A109" s="21" t="s">
        <v>215</v>
      </c>
      <c r="B109" s="21" t="s">
        <v>216</v>
      </c>
      <c r="C109" s="22" t="s">
        <v>17</v>
      </c>
      <c r="D109" s="23">
        <v>4</v>
      </c>
      <c r="E109" s="23">
        <v>1.25</v>
      </c>
      <c r="F109" s="24">
        <f t="shared" si="6"/>
        <v>5</v>
      </c>
      <c r="G109" s="37">
        <f t="shared" si="3"/>
        <v>0.00421354339026926</v>
      </c>
      <c r="I109" s="52"/>
      <c r="J109" s="49"/>
    </row>
    <row r="110" spans="1:10" ht="12.75">
      <c r="A110" s="25" t="s">
        <v>217</v>
      </c>
      <c r="B110" s="25" t="s">
        <v>413</v>
      </c>
      <c r="C110" s="22"/>
      <c r="D110" s="23"/>
      <c r="E110" s="23"/>
      <c r="F110" s="26">
        <f>SUM(F111:F114)</f>
        <v>963.1800000000001</v>
      </c>
      <c r="G110" s="34">
        <f t="shared" si="3"/>
        <v>0.8116801445279092</v>
      </c>
      <c r="I110" s="52"/>
      <c r="J110" s="49"/>
    </row>
    <row r="111" spans="1:10" ht="25.5">
      <c r="A111" s="21" t="s">
        <v>218</v>
      </c>
      <c r="B111" s="21" t="s">
        <v>219</v>
      </c>
      <c r="C111" s="22" t="s">
        <v>17</v>
      </c>
      <c r="D111" s="23">
        <v>6</v>
      </c>
      <c r="E111" s="23">
        <v>37.4</v>
      </c>
      <c r="F111" s="24">
        <f>TRUNC(D111*E111,2)</f>
        <v>224.4</v>
      </c>
      <c r="G111" s="37">
        <f t="shared" si="3"/>
        <v>0.1891038273552844</v>
      </c>
      <c r="I111" s="52"/>
      <c r="J111" s="49"/>
    </row>
    <row r="112" spans="1:10" ht="25.5">
      <c r="A112" s="21" t="s">
        <v>220</v>
      </c>
      <c r="B112" s="21" t="s">
        <v>221</v>
      </c>
      <c r="C112" s="22" t="s">
        <v>17</v>
      </c>
      <c r="D112" s="23">
        <v>10</v>
      </c>
      <c r="E112" s="23">
        <v>16.53</v>
      </c>
      <c r="F112" s="24">
        <f>TRUNC(D112*E112,2)</f>
        <v>165.3</v>
      </c>
      <c r="G112" s="37">
        <f t="shared" si="3"/>
        <v>0.13929974448230173</v>
      </c>
      <c r="I112" s="52"/>
      <c r="J112" s="49"/>
    </row>
    <row r="113" spans="1:10" ht="25.5">
      <c r="A113" s="21" t="s">
        <v>222</v>
      </c>
      <c r="B113" s="21" t="s">
        <v>223</v>
      </c>
      <c r="C113" s="22" t="s">
        <v>17</v>
      </c>
      <c r="D113" s="23">
        <v>6</v>
      </c>
      <c r="E113" s="23">
        <v>20.73</v>
      </c>
      <c r="F113" s="24">
        <f>TRUNC(D113*E113,2)</f>
        <v>124.38</v>
      </c>
      <c r="G113" s="37">
        <f t="shared" si="3"/>
        <v>0.1048161053763381</v>
      </c>
      <c r="I113" s="52"/>
      <c r="J113" s="49"/>
    </row>
    <row r="114" spans="1:10" ht="12.75">
      <c r="A114" s="21" t="s">
        <v>224</v>
      </c>
      <c r="B114" s="21" t="s">
        <v>225</v>
      </c>
      <c r="C114" s="22" t="s">
        <v>17</v>
      </c>
      <c r="D114" s="23">
        <v>6</v>
      </c>
      <c r="E114" s="23">
        <v>74.85</v>
      </c>
      <c r="F114" s="24">
        <f>TRUNC(D114*E114,2)</f>
        <v>449.1</v>
      </c>
      <c r="G114" s="37">
        <f t="shared" si="3"/>
        <v>0.3784604673139849</v>
      </c>
      <c r="I114" s="52"/>
      <c r="J114" s="49"/>
    </row>
    <row r="115" spans="1:10" ht="12.75">
      <c r="A115" s="25" t="s">
        <v>226</v>
      </c>
      <c r="B115" s="25" t="s">
        <v>414</v>
      </c>
      <c r="C115" s="22"/>
      <c r="D115" s="23"/>
      <c r="E115" s="23"/>
      <c r="F115" s="26">
        <f>SUM(F116:F133)</f>
        <v>944.8399999999999</v>
      </c>
      <c r="G115" s="34">
        <f t="shared" si="3"/>
        <v>0.7962248673724014</v>
      </c>
      <c r="I115" s="52"/>
      <c r="J115" s="49"/>
    </row>
    <row r="116" spans="1:10" ht="25.5">
      <c r="A116" s="21" t="s">
        <v>227</v>
      </c>
      <c r="B116" s="21" t="s">
        <v>228</v>
      </c>
      <c r="C116" s="22" t="s">
        <v>17</v>
      </c>
      <c r="D116" s="23">
        <v>1</v>
      </c>
      <c r="E116" s="23">
        <v>2.7</v>
      </c>
      <c r="F116" s="24">
        <f aca="true" t="shared" si="7" ref="F116:F133">TRUNC(D116*E116,2)</f>
        <v>2.7</v>
      </c>
      <c r="G116" s="37">
        <f t="shared" si="3"/>
        <v>0.0022753134307454004</v>
      </c>
      <c r="I116" s="52"/>
      <c r="J116" s="49"/>
    </row>
    <row r="117" spans="1:10" ht="25.5">
      <c r="A117" s="21" t="s">
        <v>229</v>
      </c>
      <c r="B117" s="21" t="s">
        <v>212</v>
      </c>
      <c r="C117" s="22" t="s">
        <v>17</v>
      </c>
      <c r="D117" s="23">
        <v>4</v>
      </c>
      <c r="E117" s="23">
        <v>8.7</v>
      </c>
      <c r="F117" s="24">
        <f t="shared" si="7"/>
        <v>34.8</v>
      </c>
      <c r="G117" s="37">
        <f t="shared" si="3"/>
        <v>0.029326261996274045</v>
      </c>
      <c r="I117" s="52"/>
      <c r="J117" s="49"/>
    </row>
    <row r="118" spans="1:10" ht="25.5">
      <c r="A118" s="21" t="s">
        <v>230</v>
      </c>
      <c r="B118" s="21" t="s">
        <v>231</v>
      </c>
      <c r="C118" s="22" t="s">
        <v>17</v>
      </c>
      <c r="D118" s="23">
        <v>20</v>
      </c>
      <c r="E118" s="23">
        <v>1.2</v>
      </c>
      <c r="F118" s="24">
        <f t="shared" si="7"/>
        <v>24</v>
      </c>
      <c r="G118" s="37">
        <f t="shared" si="3"/>
        <v>0.020225008273292447</v>
      </c>
      <c r="I118" s="52"/>
      <c r="J118" s="49"/>
    </row>
    <row r="119" spans="1:10" ht="25.5">
      <c r="A119" s="21" t="s">
        <v>232</v>
      </c>
      <c r="B119" s="21" t="s">
        <v>216</v>
      </c>
      <c r="C119" s="22" t="s">
        <v>17</v>
      </c>
      <c r="D119" s="23">
        <v>12</v>
      </c>
      <c r="E119" s="23">
        <v>1.25</v>
      </c>
      <c r="F119" s="24">
        <f t="shared" si="7"/>
        <v>15</v>
      </c>
      <c r="G119" s="37">
        <f t="shared" si="3"/>
        <v>0.01264063017080778</v>
      </c>
      <c r="I119" s="52"/>
      <c r="J119" s="49"/>
    </row>
    <row r="120" spans="1:10" ht="25.5">
      <c r="A120" s="21" t="s">
        <v>233</v>
      </c>
      <c r="B120" s="21" t="s">
        <v>234</v>
      </c>
      <c r="C120" s="22" t="s">
        <v>17</v>
      </c>
      <c r="D120" s="23">
        <v>18</v>
      </c>
      <c r="E120" s="23">
        <v>2.64</v>
      </c>
      <c r="F120" s="24">
        <f t="shared" si="7"/>
        <v>47.52</v>
      </c>
      <c r="G120" s="37">
        <f t="shared" si="3"/>
        <v>0.04004551638111904</v>
      </c>
      <c r="I120" s="52"/>
      <c r="J120" s="49"/>
    </row>
    <row r="121" spans="1:10" ht="25.5">
      <c r="A121" s="21" t="s">
        <v>235</v>
      </c>
      <c r="B121" s="21" t="s">
        <v>236</v>
      </c>
      <c r="C121" s="22" t="s">
        <v>17</v>
      </c>
      <c r="D121" s="23">
        <v>1</v>
      </c>
      <c r="E121" s="23">
        <v>1.93</v>
      </c>
      <c r="F121" s="24">
        <f t="shared" si="7"/>
        <v>1.93</v>
      </c>
      <c r="G121" s="37">
        <f t="shared" si="3"/>
        <v>0.0016264277486439343</v>
      </c>
      <c r="I121" s="52"/>
      <c r="J121" s="49"/>
    </row>
    <row r="122" spans="1:10" ht="25.5">
      <c r="A122" s="21" t="s">
        <v>237</v>
      </c>
      <c r="B122" s="21" t="s">
        <v>238</v>
      </c>
      <c r="C122" s="22" t="s">
        <v>17</v>
      </c>
      <c r="D122" s="23">
        <v>1</v>
      </c>
      <c r="E122" s="23">
        <v>2.41</v>
      </c>
      <c r="F122" s="24">
        <f t="shared" si="7"/>
        <v>2.41</v>
      </c>
      <c r="G122" s="37">
        <f t="shared" si="3"/>
        <v>0.002030927914109783</v>
      </c>
      <c r="I122" s="52"/>
      <c r="J122" s="49"/>
    </row>
    <row r="123" spans="1:10" ht="12.75">
      <c r="A123" s="21" t="s">
        <v>239</v>
      </c>
      <c r="B123" s="21" t="s">
        <v>240</v>
      </c>
      <c r="C123" s="22" t="s">
        <v>17</v>
      </c>
      <c r="D123" s="23">
        <v>13</v>
      </c>
      <c r="E123" s="23">
        <v>1.17</v>
      </c>
      <c r="F123" s="24">
        <f t="shared" si="7"/>
        <v>15.21</v>
      </c>
      <c r="G123" s="37">
        <f t="shared" si="3"/>
        <v>0.012817598993199088</v>
      </c>
      <c r="I123" s="52"/>
      <c r="J123" s="49"/>
    </row>
    <row r="124" spans="1:10" ht="12.75">
      <c r="A124" s="21" t="s">
        <v>241</v>
      </c>
      <c r="B124" s="21" t="s">
        <v>210</v>
      </c>
      <c r="C124" s="22" t="s">
        <v>17</v>
      </c>
      <c r="D124" s="23">
        <v>12</v>
      </c>
      <c r="E124" s="23">
        <v>1.2</v>
      </c>
      <c r="F124" s="24">
        <f t="shared" si="7"/>
        <v>14.4</v>
      </c>
      <c r="G124" s="37">
        <f t="shared" si="3"/>
        <v>0.012135004963975468</v>
      </c>
      <c r="I124" s="52"/>
      <c r="J124" s="49"/>
    </row>
    <row r="125" spans="1:10" ht="12.75">
      <c r="A125" s="21" t="s">
        <v>242</v>
      </c>
      <c r="B125" s="21" t="s">
        <v>243</v>
      </c>
      <c r="C125" s="22" t="s">
        <v>17</v>
      </c>
      <c r="D125" s="23">
        <v>5</v>
      </c>
      <c r="E125" s="23">
        <v>2.56</v>
      </c>
      <c r="F125" s="24">
        <f t="shared" si="7"/>
        <v>12.8</v>
      </c>
      <c r="G125" s="37">
        <f t="shared" si="3"/>
        <v>0.010786671079089306</v>
      </c>
      <c r="I125" s="52"/>
      <c r="J125" s="49"/>
    </row>
    <row r="126" spans="1:10" ht="12.75">
      <c r="A126" s="21" t="s">
        <v>244</v>
      </c>
      <c r="B126" s="21" t="s">
        <v>245</v>
      </c>
      <c r="C126" s="22" t="s">
        <v>27</v>
      </c>
      <c r="D126" s="23">
        <v>48</v>
      </c>
      <c r="E126" s="23">
        <v>1.84</v>
      </c>
      <c r="F126" s="24">
        <f t="shared" si="7"/>
        <v>88.32</v>
      </c>
      <c r="G126" s="37">
        <f t="shared" si="3"/>
        <v>0.0744280304457162</v>
      </c>
      <c r="I126" s="52"/>
      <c r="J126" s="49"/>
    </row>
    <row r="127" spans="1:10" ht="12.75">
      <c r="A127" s="21" t="s">
        <v>246</v>
      </c>
      <c r="B127" s="21" t="s">
        <v>208</v>
      </c>
      <c r="C127" s="22" t="s">
        <v>27</v>
      </c>
      <c r="D127" s="23">
        <v>42</v>
      </c>
      <c r="E127" s="23">
        <v>2.24</v>
      </c>
      <c r="F127" s="24">
        <f t="shared" si="7"/>
        <v>94.08</v>
      </c>
      <c r="G127" s="37">
        <f t="shared" si="3"/>
        <v>0.07928203243130638</v>
      </c>
      <c r="I127" s="52"/>
      <c r="J127" s="49"/>
    </row>
    <row r="128" spans="1:10" ht="12.75">
      <c r="A128" s="21" t="s">
        <v>247</v>
      </c>
      <c r="B128" s="21" t="s">
        <v>248</v>
      </c>
      <c r="C128" s="22" t="s">
        <v>27</v>
      </c>
      <c r="D128" s="23">
        <v>78</v>
      </c>
      <c r="E128" s="23">
        <v>6.93</v>
      </c>
      <c r="F128" s="24">
        <f t="shared" si="7"/>
        <v>540.54</v>
      </c>
      <c r="G128" s="37">
        <f t="shared" si="3"/>
        <v>0.45551774883522905</v>
      </c>
      <c r="I128" s="52"/>
      <c r="J128" s="49"/>
    </row>
    <row r="129" spans="1:10" ht="12.75">
      <c r="A129" s="21" t="s">
        <v>249</v>
      </c>
      <c r="B129" s="21" t="s">
        <v>250</v>
      </c>
      <c r="C129" s="22" t="s">
        <v>17</v>
      </c>
      <c r="D129" s="23">
        <v>1</v>
      </c>
      <c r="E129" s="23">
        <v>1.35</v>
      </c>
      <c r="F129" s="24">
        <f t="shared" si="7"/>
        <v>1.35</v>
      </c>
      <c r="G129" s="37">
        <f aca="true" t="shared" si="8" ref="G129:G160">F129/$F$199*100</f>
        <v>0.0011376567153727002</v>
      </c>
      <c r="I129" s="52"/>
      <c r="J129" s="49"/>
    </row>
    <row r="130" spans="1:10" ht="12.75">
      <c r="A130" s="21" t="s">
        <v>251</v>
      </c>
      <c r="B130" s="21" t="s">
        <v>252</v>
      </c>
      <c r="C130" s="22" t="s">
        <v>17</v>
      </c>
      <c r="D130" s="23">
        <v>2</v>
      </c>
      <c r="E130" s="23">
        <v>1.4</v>
      </c>
      <c r="F130" s="24">
        <f t="shared" si="7"/>
        <v>2.8</v>
      </c>
      <c r="G130" s="37">
        <f t="shared" si="8"/>
        <v>0.0023595842985507853</v>
      </c>
      <c r="I130" s="52"/>
      <c r="J130" s="49"/>
    </row>
    <row r="131" spans="1:10" ht="12.75">
      <c r="A131" s="21" t="s">
        <v>253</v>
      </c>
      <c r="B131" s="21" t="s">
        <v>254</v>
      </c>
      <c r="C131" s="22" t="s">
        <v>17</v>
      </c>
      <c r="D131" s="23">
        <v>3</v>
      </c>
      <c r="E131" s="23">
        <v>3.5</v>
      </c>
      <c r="F131" s="24">
        <f t="shared" si="7"/>
        <v>10.5</v>
      </c>
      <c r="G131" s="37">
        <f t="shared" si="8"/>
        <v>0.008848441119565446</v>
      </c>
      <c r="I131" s="52"/>
      <c r="J131" s="49"/>
    </row>
    <row r="132" spans="1:10" ht="12.75">
      <c r="A132" s="21" t="s">
        <v>255</v>
      </c>
      <c r="B132" s="21" t="s">
        <v>256</v>
      </c>
      <c r="C132" s="22" t="s">
        <v>17</v>
      </c>
      <c r="D132" s="23">
        <v>6</v>
      </c>
      <c r="E132" s="23">
        <v>3.01</v>
      </c>
      <c r="F132" s="24">
        <f t="shared" si="7"/>
        <v>18.06</v>
      </c>
      <c r="G132" s="37">
        <f t="shared" si="8"/>
        <v>0.015219318725652565</v>
      </c>
      <c r="I132" s="52"/>
      <c r="J132" s="49"/>
    </row>
    <row r="133" spans="1:10" ht="12.75">
      <c r="A133" s="21" t="s">
        <v>257</v>
      </c>
      <c r="B133" s="21" t="s">
        <v>258</v>
      </c>
      <c r="C133" s="22" t="s">
        <v>17</v>
      </c>
      <c r="D133" s="23">
        <v>6</v>
      </c>
      <c r="E133" s="23">
        <v>3.07</v>
      </c>
      <c r="F133" s="24">
        <f t="shared" si="7"/>
        <v>18.42</v>
      </c>
      <c r="G133" s="37">
        <f t="shared" si="8"/>
        <v>0.015522693849751953</v>
      </c>
      <c r="I133" s="52"/>
      <c r="J133" s="49"/>
    </row>
    <row r="134" spans="1:10" ht="12.75">
      <c r="A134" s="25" t="s">
        <v>259</v>
      </c>
      <c r="B134" s="25" t="s">
        <v>415</v>
      </c>
      <c r="C134" s="22"/>
      <c r="D134" s="23"/>
      <c r="E134" s="23"/>
      <c r="F134" s="26">
        <f>SUM(F135:F138)</f>
        <v>65.79</v>
      </c>
      <c r="G134" s="34">
        <f t="shared" si="8"/>
        <v>0.05544180392916293</v>
      </c>
      <c r="I134" s="52"/>
      <c r="J134" s="49"/>
    </row>
    <row r="135" spans="1:10" ht="12.75">
      <c r="A135" s="21" t="s">
        <v>260</v>
      </c>
      <c r="B135" s="21" t="s">
        <v>261</v>
      </c>
      <c r="C135" s="22" t="s">
        <v>17</v>
      </c>
      <c r="D135" s="23">
        <v>12</v>
      </c>
      <c r="E135" s="23">
        <v>2.16</v>
      </c>
      <c r="F135" s="24">
        <f>TRUNC(D135*E135,2)</f>
        <v>25.92</v>
      </c>
      <c r="G135" s="37">
        <f t="shared" si="8"/>
        <v>0.021843008935155846</v>
      </c>
      <c r="I135" s="52"/>
      <c r="J135" s="49"/>
    </row>
    <row r="136" spans="1:10" ht="12.75">
      <c r="A136" s="21" t="s">
        <v>262</v>
      </c>
      <c r="B136" s="21" t="s">
        <v>263</v>
      </c>
      <c r="C136" s="22" t="s">
        <v>17</v>
      </c>
      <c r="D136" s="23">
        <v>7</v>
      </c>
      <c r="E136" s="23">
        <v>2.41</v>
      </c>
      <c r="F136" s="24">
        <f>TRUNC(D136*E136,2)</f>
        <v>16.87</v>
      </c>
      <c r="G136" s="37">
        <f t="shared" si="8"/>
        <v>0.014216495398768483</v>
      </c>
      <c r="I136" s="52"/>
      <c r="J136" s="49"/>
    </row>
    <row r="137" spans="1:10" ht="25.5">
      <c r="A137" s="21" t="s">
        <v>264</v>
      </c>
      <c r="B137" s="21" t="s">
        <v>265</v>
      </c>
      <c r="C137" s="22" t="s">
        <v>17</v>
      </c>
      <c r="D137" s="23">
        <v>4</v>
      </c>
      <c r="E137" s="23">
        <v>2.61</v>
      </c>
      <c r="F137" s="24">
        <f>TRUNC(D137*E137,2)</f>
        <v>10.44</v>
      </c>
      <c r="G137" s="37">
        <f t="shared" si="8"/>
        <v>0.008797878598882213</v>
      </c>
      <c r="I137" s="52"/>
      <c r="J137" s="49"/>
    </row>
    <row r="138" spans="1:10" ht="25.5">
      <c r="A138" s="21" t="s">
        <v>266</v>
      </c>
      <c r="B138" s="21" t="s">
        <v>267</v>
      </c>
      <c r="C138" s="22" t="s">
        <v>17</v>
      </c>
      <c r="D138" s="23">
        <v>4</v>
      </c>
      <c r="E138" s="23">
        <v>3.14</v>
      </c>
      <c r="F138" s="24">
        <f>TRUNC(D138*E138,2)</f>
        <v>12.56</v>
      </c>
      <c r="G138" s="37">
        <f t="shared" si="8"/>
        <v>0.010584420996356382</v>
      </c>
      <c r="I138" s="52"/>
      <c r="J138" s="49"/>
    </row>
    <row r="139" spans="1:10" ht="12.75">
      <c r="A139" s="25" t="s">
        <v>268</v>
      </c>
      <c r="B139" s="25" t="s">
        <v>416</v>
      </c>
      <c r="C139" s="22"/>
      <c r="D139" s="23"/>
      <c r="E139" s="23"/>
      <c r="F139" s="26">
        <f>SUM(F140:F150)</f>
        <v>1301.8899999999999</v>
      </c>
      <c r="G139" s="34">
        <f t="shared" si="8"/>
        <v>1.0971140008715292</v>
      </c>
      <c r="I139" s="52"/>
      <c r="J139" s="49"/>
    </row>
    <row r="140" spans="1:10" ht="38.25">
      <c r="A140" s="21" t="s">
        <v>275</v>
      </c>
      <c r="B140" s="21" t="s">
        <v>276</v>
      </c>
      <c r="C140" s="22" t="s">
        <v>17</v>
      </c>
      <c r="D140" s="23">
        <v>6</v>
      </c>
      <c r="E140" s="23">
        <v>93.78</v>
      </c>
      <c r="F140" s="24">
        <f aca="true" t="shared" si="9" ref="F140:F150">TRUNC(D140*E140,2)</f>
        <v>562.68</v>
      </c>
      <c r="G140" s="37">
        <f t="shared" si="8"/>
        <v>0.4741753189673414</v>
      </c>
      <c r="I140" s="52"/>
      <c r="J140" s="49"/>
    </row>
    <row r="141" spans="1:10" ht="38.25">
      <c r="A141" s="21" t="s">
        <v>277</v>
      </c>
      <c r="B141" s="21" t="s">
        <v>278</v>
      </c>
      <c r="C141" s="22" t="s">
        <v>17</v>
      </c>
      <c r="D141" s="23">
        <v>5</v>
      </c>
      <c r="E141" s="23">
        <v>27.29</v>
      </c>
      <c r="F141" s="24">
        <f t="shared" si="9"/>
        <v>136.45</v>
      </c>
      <c r="G141" s="37">
        <f t="shared" si="8"/>
        <v>0.11498759912044809</v>
      </c>
      <c r="I141" s="52"/>
      <c r="J141" s="49"/>
    </row>
    <row r="142" spans="1:10" ht="38.25">
      <c r="A142" s="21" t="s">
        <v>279</v>
      </c>
      <c r="B142" s="21" t="s">
        <v>280</v>
      </c>
      <c r="C142" s="22" t="s">
        <v>17</v>
      </c>
      <c r="D142" s="23">
        <v>2</v>
      </c>
      <c r="E142" s="23">
        <v>27.29</v>
      </c>
      <c r="F142" s="24">
        <f t="shared" si="9"/>
        <v>54.58</v>
      </c>
      <c r="G142" s="37">
        <f t="shared" si="8"/>
        <v>0.045995039648179234</v>
      </c>
      <c r="I142" s="52"/>
      <c r="J142" s="49"/>
    </row>
    <row r="143" spans="1:10" ht="38.25">
      <c r="A143" s="21" t="s">
        <v>281</v>
      </c>
      <c r="B143" s="21" t="s">
        <v>282</v>
      </c>
      <c r="C143" s="22" t="s">
        <v>17</v>
      </c>
      <c r="D143" s="23">
        <v>1</v>
      </c>
      <c r="E143" s="23">
        <v>36.29</v>
      </c>
      <c r="F143" s="24">
        <f t="shared" si="9"/>
        <v>36.29</v>
      </c>
      <c r="G143" s="37">
        <f t="shared" si="8"/>
        <v>0.030581897926574283</v>
      </c>
      <c r="I143" s="52"/>
      <c r="J143" s="49"/>
    </row>
    <row r="144" spans="1:10" ht="38.25">
      <c r="A144" s="21" t="s">
        <v>283</v>
      </c>
      <c r="B144" s="21" t="s">
        <v>284</v>
      </c>
      <c r="C144" s="22" t="s">
        <v>17</v>
      </c>
      <c r="D144" s="23">
        <v>1</v>
      </c>
      <c r="E144" s="23">
        <v>40.79</v>
      </c>
      <c r="F144" s="24">
        <f t="shared" si="9"/>
        <v>40.79</v>
      </c>
      <c r="G144" s="37">
        <f t="shared" si="8"/>
        <v>0.03437408697781662</v>
      </c>
      <c r="I144" s="52"/>
      <c r="J144" s="49"/>
    </row>
    <row r="145" spans="1:10" ht="51">
      <c r="A145" s="21" t="s">
        <v>285</v>
      </c>
      <c r="B145" s="21" t="s">
        <v>286</v>
      </c>
      <c r="C145" s="22" t="s">
        <v>17</v>
      </c>
      <c r="D145" s="23">
        <v>1</v>
      </c>
      <c r="E145" s="23">
        <v>131.94</v>
      </c>
      <c r="F145" s="24">
        <f t="shared" si="9"/>
        <v>131.94</v>
      </c>
      <c r="G145" s="37">
        <f t="shared" si="8"/>
        <v>0.11118698298242521</v>
      </c>
      <c r="I145" s="52"/>
      <c r="J145" s="49"/>
    </row>
    <row r="146" spans="1:10" ht="38.25">
      <c r="A146" s="21" t="s">
        <v>287</v>
      </c>
      <c r="B146" s="21" t="s">
        <v>288</v>
      </c>
      <c r="C146" s="22" t="s">
        <v>17</v>
      </c>
      <c r="D146" s="23">
        <v>3</v>
      </c>
      <c r="E146" s="23">
        <v>27.29</v>
      </c>
      <c r="F146" s="24">
        <f t="shared" si="9"/>
        <v>81.87</v>
      </c>
      <c r="G146" s="37">
        <f t="shared" si="8"/>
        <v>0.06899255947226886</v>
      </c>
      <c r="I146" s="52"/>
      <c r="J146" s="49"/>
    </row>
    <row r="147" spans="1:10" ht="51">
      <c r="A147" s="21" t="s">
        <v>291</v>
      </c>
      <c r="B147" s="21" t="s">
        <v>292</v>
      </c>
      <c r="C147" s="22" t="s">
        <v>17</v>
      </c>
      <c r="D147" s="23">
        <v>1</v>
      </c>
      <c r="E147" s="23">
        <v>131.94</v>
      </c>
      <c r="F147" s="24">
        <f t="shared" si="9"/>
        <v>131.94</v>
      </c>
      <c r="G147" s="37">
        <f t="shared" si="8"/>
        <v>0.11118698298242521</v>
      </c>
      <c r="I147" s="52"/>
      <c r="J147" s="49"/>
    </row>
    <row r="148" spans="1:10" ht="38.25">
      <c r="A148" s="21" t="s">
        <v>293</v>
      </c>
      <c r="B148" s="21" t="s">
        <v>294</v>
      </c>
      <c r="C148" s="22" t="s">
        <v>17</v>
      </c>
      <c r="D148" s="23">
        <v>1</v>
      </c>
      <c r="E148" s="23">
        <v>36.29</v>
      </c>
      <c r="F148" s="24">
        <f t="shared" si="9"/>
        <v>36.29</v>
      </c>
      <c r="G148" s="37">
        <f t="shared" si="8"/>
        <v>0.030581897926574283</v>
      </c>
      <c r="I148" s="52"/>
      <c r="J148" s="49"/>
    </row>
    <row r="149" spans="1:10" ht="38.25">
      <c r="A149" s="21" t="s">
        <v>295</v>
      </c>
      <c r="B149" s="21" t="s">
        <v>296</v>
      </c>
      <c r="C149" s="22" t="s">
        <v>17</v>
      </c>
      <c r="D149" s="23">
        <v>1</v>
      </c>
      <c r="E149" s="23">
        <v>52.77</v>
      </c>
      <c r="F149" s="24">
        <f t="shared" si="9"/>
        <v>52.77</v>
      </c>
      <c r="G149" s="37">
        <f t="shared" si="8"/>
        <v>0.04446973694090177</v>
      </c>
      <c r="I149" s="52"/>
      <c r="J149" s="49"/>
    </row>
    <row r="150" spans="1:10" ht="25.5">
      <c r="A150" s="21" t="s">
        <v>297</v>
      </c>
      <c r="B150" s="21" t="s">
        <v>298</v>
      </c>
      <c r="C150" s="22" t="s">
        <v>17</v>
      </c>
      <c r="D150" s="23">
        <v>1</v>
      </c>
      <c r="E150" s="23">
        <v>36.29</v>
      </c>
      <c r="F150" s="24">
        <f t="shared" si="9"/>
        <v>36.29</v>
      </c>
      <c r="G150" s="37">
        <f t="shared" si="8"/>
        <v>0.030581897926574283</v>
      </c>
      <c r="I150" s="52"/>
      <c r="J150" s="49"/>
    </row>
    <row r="151" spans="1:10" ht="18" customHeight="1">
      <c r="A151" s="27" t="s">
        <v>299</v>
      </c>
      <c r="B151" s="27" t="s">
        <v>300</v>
      </c>
      <c r="C151" s="28"/>
      <c r="D151" s="29"/>
      <c r="E151" s="29"/>
      <c r="F151" s="30">
        <f>F152+F155+F158+F177</f>
        <v>3883.27</v>
      </c>
      <c r="G151" s="35">
        <f t="shared" si="8"/>
        <v>3.2724653282261817</v>
      </c>
      <c r="I151" s="52"/>
      <c r="J151" s="49"/>
    </row>
    <row r="152" spans="1:10" ht="12.75">
      <c r="A152" s="25" t="s">
        <v>301</v>
      </c>
      <c r="B152" s="25" t="s">
        <v>417</v>
      </c>
      <c r="C152" s="22"/>
      <c r="D152" s="23"/>
      <c r="E152" s="23"/>
      <c r="F152" s="26">
        <f>SUM(F153:F154)</f>
        <v>778.1</v>
      </c>
      <c r="G152" s="34">
        <f t="shared" si="8"/>
        <v>0.6557116223937023</v>
      </c>
      <c r="I152" s="52"/>
      <c r="J152" s="49"/>
    </row>
    <row r="153" spans="1:10" ht="12.75">
      <c r="A153" s="21" t="s">
        <v>302</v>
      </c>
      <c r="B153" s="21" t="s">
        <v>418</v>
      </c>
      <c r="C153" s="22" t="s">
        <v>17</v>
      </c>
      <c r="D153" s="23">
        <v>1</v>
      </c>
      <c r="E153" s="23">
        <v>51</v>
      </c>
      <c r="F153" s="24">
        <f>TRUNC(D153*E153,2)</f>
        <v>51</v>
      </c>
      <c r="G153" s="37">
        <f t="shared" si="8"/>
        <v>0.04297814258074645</v>
      </c>
      <c r="I153" s="52"/>
      <c r="J153" s="49"/>
    </row>
    <row r="154" spans="1:10" ht="12.75">
      <c r="A154" s="21" t="s">
        <v>303</v>
      </c>
      <c r="B154" s="21" t="s">
        <v>419</v>
      </c>
      <c r="C154" s="22" t="s">
        <v>17</v>
      </c>
      <c r="D154" s="23">
        <v>10</v>
      </c>
      <c r="E154" s="23">
        <v>72.71</v>
      </c>
      <c r="F154" s="24">
        <f>TRUNC(D154*E154,2)</f>
        <v>727.1</v>
      </c>
      <c r="G154" s="37">
        <f t="shared" si="8"/>
        <v>0.6127334798129558</v>
      </c>
      <c r="I154" s="52"/>
      <c r="J154" s="49"/>
    </row>
    <row r="155" spans="1:10" ht="12.75">
      <c r="A155" s="25" t="s">
        <v>304</v>
      </c>
      <c r="B155" s="25" t="s">
        <v>420</v>
      </c>
      <c r="C155" s="22"/>
      <c r="D155" s="23"/>
      <c r="E155" s="23"/>
      <c r="F155" s="26">
        <f>SUM(F156:F157)</f>
        <v>158.45999999999998</v>
      </c>
      <c r="G155" s="34">
        <f t="shared" si="8"/>
        <v>0.13353561712441336</v>
      </c>
      <c r="I155" s="52"/>
      <c r="J155" s="49"/>
    </row>
    <row r="156" spans="1:10" ht="25.5">
      <c r="A156" s="21" t="s">
        <v>305</v>
      </c>
      <c r="B156" s="21" t="s">
        <v>306</v>
      </c>
      <c r="C156" s="22" t="s">
        <v>17</v>
      </c>
      <c r="D156" s="23">
        <v>12</v>
      </c>
      <c r="E156" s="23">
        <v>12.11</v>
      </c>
      <c r="F156" s="24">
        <f>TRUNC(D156*E156,2)</f>
        <v>145.32</v>
      </c>
      <c r="G156" s="37">
        <f t="shared" si="8"/>
        <v>0.12246242509478576</v>
      </c>
      <c r="I156" s="52"/>
      <c r="J156" s="49"/>
    </row>
    <row r="157" spans="1:10" ht="25.5">
      <c r="A157" s="21" t="s">
        <v>307</v>
      </c>
      <c r="B157" s="21" t="s">
        <v>308</v>
      </c>
      <c r="C157" s="22" t="s">
        <v>17</v>
      </c>
      <c r="D157" s="23">
        <v>2</v>
      </c>
      <c r="E157" s="23">
        <v>6.57</v>
      </c>
      <c r="F157" s="24">
        <f>TRUNC(D157*E157,2)</f>
        <v>13.14</v>
      </c>
      <c r="G157" s="37">
        <f t="shared" si="8"/>
        <v>0.011073192029627615</v>
      </c>
      <c r="I157" s="52"/>
      <c r="J157" s="49"/>
    </row>
    <row r="158" spans="1:10" ht="12.75">
      <c r="A158" s="25" t="s">
        <v>309</v>
      </c>
      <c r="B158" s="25" t="s">
        <v>421</v>
      </c>
      <c r="C158" s="22"/>
      <c r="D158" s="23"/>
      <c r="E158" s="23"/>
      <c r="F158" s="26">
        <f>SUM(F159:F176)</f>
        <v>1374.71</v>
      </c>
      <c r="G158" s="34">
        <f t="shared" si="8"/>
        <v>1.1584800468074108</v>
      </c>
      <c r="I158" s="52"/>
      <c r="J158" s="49"/>
    </row>
    <row r="159" spans="1:10" ht="12.75">
      <c r="A159" s="21" t="s">
        <v>310</v>
      </c>
      <c r="B159" s="21" t="s">
        <v>311</v>
      </c>
      <c r="C159" s="22" t="s">
        <v>17</v>
      </c>
      <c r="D159" s="23">
        <v>1</v>
      </c>
      <c r="E159" s="23">
        <v>7.5</v>
      </c>
      <c r="F159" s="24">
        <f aca="true" t="shared" si="10" ref="F159:F176">TRUNC(D159*E159,2)</f>
        <v>7.5</v>
      </c>
      <c r="G159" s="37">
        <f t="shared" si="8"/>
        <v>0.00632031508540389</v>
      </c>
      <c r="I159" s="52"/>
      <c r="J159" s="49"/>
    </row>
    <row r="160" spans="1:10" ht="12.75">
      <c r="A160" s="21" t="s">
        <v>312</v>
      </c>
      <c r="B160" s="21" t="s">
        <v>313</v>
      </c>
      <c r="C160" s="22" t="s">
        <v>17</v>
      </c>
      <c r="D160" s="23">
        <v>6</v>
      </c>
      <c r="E160" s="23">
        <v>5.04</v>
      </c>
      <c r="F160" s="24">
        <f t="shared" si="10"/>
        <v>30.24</v>
      </c>
      <c r="G160" s="37">
        <f t="shared" si="8"/>
        <v>0.02548351042434848</v>
      </c>
      <c r="I160" s="52"/>
      <c r="J160" s="49"/>
    </row>
    <row r="161" spans="1:10" ht="12.75">
      <c r="A161" s="21" t="s">
        <v>314</v>
      </c>
      <c r="B161" s="21" t="s">
        <v>315</v>
      </c>
      <c r="C161" s="22" t="s">
        <v>17</v>
      </c>
      <c r="D161" s="23">
        <v>25</v>
      </c>
      <c r="E161" s="23">
        <v>1.34</v>
      </c>
      <c r="F161" s="24">
        <f t="shared" si="10"/>
        <v>33.5</v>
      </c>
      <c r="G161" s="37">
        <f aca="true" t="shared" si="11" ref="G161:G192">F161/$F$199*100</f>
        <v>0.02823074071480404</v>
      </c>
      <c r="I161" s="52"/>
      <c r="J161" s="49"/>
    </row>
    <row r="162" spans="1:10" ht="25.5">
      <c r="A162" s="21" t="s">
        <v>316</v>
      </c>
      <c r="B162" s="21" t="s">
        <v>317</v>
      </c>
      <c r="C162" s="22" t="s">
        <v>17</v>
      </c>
      <c r="D162" s="23">
        <v>15</v>
      </c>
      <c r="E162" s="23">
        <v>1.22</v>
      </c>
      <c r="F162" s="24">
        <f t="shared" si="10"/>
        <v>18.3</v>
      </c>
      <c r="G162" s="37">
        <f t="shared" si="11"/>
        <v>0.015421568808385492</v>
      </c>
      <c r="I162" s="52"/>
      <c r="J162" s="49"/>
    </row>
    <row r="163" spans="1:10" ht="12.75">
      <c r="A163" s="21" t="s">
        <v>318</v>
      </c>
      <c r="B163" s="21" t="s">
        <v>319</v>
      </c>
      <c r="C163" s="22" t="s">
        <v>17</v>
      </c>
      <c r="D163" s="23">
        <v>4</v>
      </c>
      <c r="E163" s="23">
        <v>1.62</v>
      </c>
      <c r="F163" s="24">
        <f t="shared" si="10"/>
        <v>6.48</v>
      </c>
      <c r="G163" s="37">
        <f t="shared" si="11"/>
        <v>0.005460752233788961</v>
      </c>
      <c r="I163" s="52"/>
      <c r="J163" s="49"/>
    </row>
    <row r="164" spans="1:10" ht="12.75">
      <c r="A164" s="21" t="s">
        <v>320</v>
      </c>
      <c r="B164" s="21" t="s">
        <v>321</v>
      </c>
      <c r="C164" s="22" t="s">
        <v>17</v>
      </c>
      <c r="D164" s="23">
        <v>1</v>
      </c>
      <c r="E164" s="23">
        <v>3.06</v>
      </c>
      <c r="F164" s="24">
        <f t="shared" si="10"/>
        <v>3.06</v>
      </c>
      <c r="G164" s="37">
        <f t="shared" si="11"/>
        <v>0.0025786885548447873</v>
      </c>
      <c r="I164" s="52"/>
      <c r="J164" s="49"/>
    </row>
    <row r="165" spans="1:10" ht="25.5">
      <c r="A165" s="21" t="s">
        <v>322</v>
      </c>
      <c r="B165" s="21" t="s">
        <v>323</v>
      </c>
      <c r="C165" s="22" t="s">
        <v>17</v>
      </c>
      <c r="D165" s="23">
        <v>24</v>
      </c>
      <c r="E165" s="23">
        <v>1.8</v>
      </c>
      <c r="F165" s="24">
        <f t="shared" si="10"/>
        <v>43.2</v>
      </c>
      <c r="G165" s="37">
        <f t="shared" si="11"/>
        <v>0.03640501489192641</v>
      </c>
      <c r="I165" s="52"/>
      <c r="J165" s="49"/>
    </row>
    <row r="166" spans="1:10" ht="25.5">
      <c r="A166" s="21" t="s">
        <v>324</v>
      </c>
      <c r="B166" s="21" t="s">
        <v>325</v>
      </c>
      <c r="C166" s="22" t="s">
        <v>17</v>
      </c>
      <c r="D166" s="23">
        <v>1</v>
      </c>
      <c r="E166" s="23">
        <v>6.08</v>
      </c>
      <c r="F166" s="24">
        <f t="shared" si="10"/>
        <v>6.08</v>
      </c>
      <c r="G166" s="37">
        <f t="shared" si="11"/>
        <v>0.005123668762567419</v>
      </c>
      <c r="I166" s="52"/>
      <c r="J166" s="49"/>
    </row>
    <row r="167" spans="1:10" ht="25.5">
      <c r="A167" s="21" t="s">
        <v>326</v>
      </c>
      <c r="B167" s="21" t="s">
        <v>327</v>
      </c>
      <c r="C167" s="22" t="s">
        <v>17</v>
      </c>
      <c r="D167" s="23">
        <v>2</v>
      </c>
      <c r="E167" s="23">
        <v>8.28</v>
      </c>
      <c r="F167" s="24">
        <f t="shared" si="10"/>
        <v>16.56</v>
      </c>
      <c r="G167" s="37">
        <f t="shared" si="11"/>
        <v>0.013955255708571788</v>
      </c>
      <c r="I167" s="52"/>
      <c r="J167" s="49"/>
    </row>
    <row r="168" spans="1:10" ht="25.5">
      <c r="A168" s="21" t="s">
        <v>328</v>
      </c>
      <c r="B168" s="21" t="s">
        <v>329</v>
      </c>
      <c r="C168" s="22" t="s">
        <v>17</v>
      </c>
      <c r="D168" s="23">
        <v>10</v>
      </c>
      <c r="E168" s="23">
        <v>3.04</v>
      </c>
      <c r="F168" s="24">
        <f t="shared" si="10"/>
        <v>30.4</v>
      </c>
      <c r="G168" s="37">
        <f t="shared" si="11"/>
        <v>0.025618343812837098</v>
      </c>
      <c r="I168" s="52"/>
      <c r="J168" s="49"/>
    </row>
    <row r="169" spans="1:10" ht="25.5">
      <c r="A169" s="21" t="s">
        <v>330</v>
      </c>
      <c r="B169" s="21" t="s">
        <v>331</v>
      </c>
      <c r="C169" s="22" t="s">
        <v>17</v>
      </c>
      <c r="D169" s="23">
        <v>1</v>
      </c>
      <c r="E169" s="23">
        <v>4.5</v>
      </c>
      <c r="F169" s="24">
        <f t="shared" si="10"/>
        <v>4.5</v>
      </c>
      <c r="G169" s="37">
        <f t="shared" si="11"/>
        <v>0.0037921890512423334</v>
      </c>
      <c r="I169" s="52"/>
      <c r="J169" s="49"/>
    </row>
    <row r="170" spans="1:10" ht="25.5">
      <c r="A170" s="21" t="s">
        <v>332</v>
      </c>
      <c r="B170" s="21" t="s">
        <v>333</v>
      </c>
      <c r="C170" s="22" t="s">
        <v>17</v>
      </c>
      <c r="D170" s="23">
        <v>10</v>
      </c>
      <c r="E170" s="23">
        <v>3.3</v>
      </c>
      <c r="F170" s="24">
        <f t="shared" si="10"/>
        <v>33</v>
      </c>
      <c r="G170" s="37">
        <f t="shared" si="11"/>
        <v>0.027809386375777113</v>
      </c>
      <c r="I170" s="52"/>
      <c r="J170" s="49"/>
    </row>
    <row r="171" spans="1:10" ht="25.5">
      <c r="A171" s="21" t="s">
        <v>334</v>
      </c>
      <c r="B171" s="21" t="s">
        <v>335</v>
      </c>
      <c r="C171" s="22" t="s">
        <v>17</v>
      </c>
      <c r="D171" s="23">
        <v>8</v>
      </c>
      <c r="E171" s="23">
        <v>1.44</v>
      </c>
      <c r="F171" s="24">
        <f t="shared" si="10"/>
        <v>11.52</v>
      </c>
      <c r="G171" s="37">
        <f t="shared" si="11"/>
        <v>0.009708003971180374</v>
      </c>
      <c r="I171" s="52"/>
      <c r="J171" s="49"/>
    </row>
    <row r="172" spans="1:10" ht="25.5">
      <c r="A172" s="21" t="s">
        <v>336</v>
      </c>
      <c r="B172" s="21" t="s">
        <v>337</v>
      </c>
      <c r="C172" s="22" t="s">
        <v>17</v>
      </c>
      <c r="D172" s="23">
        <v>3</v>
      </c>
      <c r="E172" s="23">
        <v>2.33</v>
      </c>
      <c r="F172" s="24">
        <f t="shared" si="10"/>
        <v>6.99</v>
      </c>
      <c r="G172" s="37">
        <f t="shared" si="11"/>
        <v>0.005890533659596426</v>
      </c>
      <c r="I172" s="52"/>
      <c r="J172" s="49"/>
    </row>
    <row r="173" spans="1:10" ht="25.5">
      <c r="A173" s="21" t="s">
        <v>338</v>
      </c>
      <c r="B173" s="21" t="s">
        <v>339</v>
      </c>
      <c r="C173" s="22" t="s">
        <v>27</v>
      </c>
      <c r="D173" s="23">
        <v>72</v>
      </c>
      <c r="E173" s="23">
        <v>2.44</v>
      </c>
      <c r="F173" s="24">
        <f t="shared" si="10"/>
        <v>175.68</v>
      </c>
      <c r="G173" s="37">
        <f t="shared" si="11"/>
        <v>0.1480470605605007</v>
      </c>
      <c r="I173" s="52"/>
      <c r="J173" s="49"/>
    </row>
    <row r="174" spans="1:10" ht="12.75">
      <c r="A174" s="21" t="s">
        <v>340</v>
      </c>
      <c r="B174" s="21" t="s">
        <v>341</v>
      </c>
      <c r="C174" s="22" t="s">
        <v>27</v>
      </c>
      <c r="D174" s="23">
        <v>30</v>
      </c>
      <c r="E174" s="23">
        <v>3</v>
      </c>
      <c r="F174" s="24">
        <f t="shared" si="10"/>
        <v>90</v>
      </c>
      <c r="G174" s="37">
        <f t="shared" si="11"/>
        <v>0.07584378102484668</v>
      </c>
      <c r="I174" s="52"/>
      <c r="J174" s="49"/>
    </row>
    <row r="175" spans="1:10" ht="12.75">
      <c r="A175" s="21" t="s">
        <v>342</v>
      </c>
      <c r="B175" s="21" t="s">
        <v>343</v>
      </c>
      <c r="C175" s="22" t="s">
        <v>27</v>
      </c>
      <c r="D175" s="23">
        <v>30</v>
      </c>
      <c r="E175" s="23">
        <v>5.49</v>
      </c>
      <c r="F175" s="24">
        <f t="shared" si="10"/>
        <v>164.7</v>
      </c>
      <c r="G175" s="37">
        <f t="shared" si="11"/>
        <v>0.13879411927546942</v>
      </c>
      <c r="I175" s="52"/>
      <c r="J175" s="49"/>
    </row>
    <row r="176" spans="1:10" ht="12.75">
      <c r="A176" s="21" t="s">
        <v>344</v>
      </c>
      <c r="B176" s="21" t="s">
        <v>345</v>
      </c>
      <c r="C176" s="22" t="s">
        <v>27</v>
      </c>
      <c r="D176" s="23">
        <v>110</v>
      </c>
      <c r="E176" s="23">
        <v>6.3</v>
      </c>
      <c r="F176" s="24">
        <f t="shared" si="10"/>
        <v>693</v>
      </c>
      <c r="G176" s="37">
        <f t="shared" si="11"/>
        <v>0.5839971138913194</v>
      </c>
      <c r="I176" s="52"/>
      <c r="J176" s="49"/>
    </row>
    <row r="177" spans="1:9" ht="12.75">
      <c r="A177" s="25" t="s">
        <v>346</v>
      </c>
      <c r="B177" s="25" t="s">
        <v>422</v>
      </c>
      <c r="C177" s="22"/>
      <c r="D177" s="23"/>
      <c r="E177" s="23"/>
      <c r="F177" s="26">
        <f>SUM(F178:F179)</f>
        <v>1572</v>
      </c>
      <c r="G177" s="34">
        <f t="shared" si="11"/>
        <v>1.3247380419006554</v>
      </c>
      <c r="I177" s="52"/>
    </row>
    <row r="178" spans="1:9" ht="25.5">
      <c r="A178" s="21" t="s">
        <v>347</v>
      </c>
      <c r="B178" s="21" t="s">
        <v>348</v>
      </c>
      <c r="C178" s="22" t="s">
        <v>17</v>
      </c>
      <c r="D178" s="23">
        <v>1</v>
      </c>
      <c r="E178" s="23">
        <v>620</v>
      </c>
      <c r="F178" s="24">
        <f>TRUNC(D178*E178,2)</f>
        <v>620</v>
      </c>
      <c r="G178" s="37">
        <f t="shared" si="11"/>
        <v>0.5224793803933883</v>
      </c>
      <c r="I178" s="52"/>
    </row>
    <row r="179" spans="1:9" ht="25.5">
      <c r="A179" s="21" t="s">
        <v>349</v>
      </c>
      <c r="B179" s="21" t="s">
        <v>350</v>
      </c>
      <c r="C179" s="22" t="s">
        <v>17</v>
      </c>
      <c r="D179" s="23">
        <v>2</v>
      </c>
      <c r="E179" s="23">
        <v>476</v>
      </c>
      <c r="F179" s="24">
        <f>TRUNC(D179*E179,2)</f>
        <v>952</v>
      </c>
      <c r="G179" s="37">
        <f t="shared" si="11"/>
        <v>0.802258661507267</v>
      </c>
      <c r="I179" s="52"/>
    </row>
    <row r="180" spans="1:9" ht="18" customHeight="1">
      <c r="A180" s="27" t="s">
        <v>351</v>
      </c>
      <c r="B180" s="27" t="s">
        <v>352</v>
      </c>
      <c r="C180" s="28"/>
      <c r="D180" s="29"/>
      <c r="E180" s="29"/>
      <c r="F180" s="30">
        <f>F181+F193+F195+F197</f>
        <v>20319.4</v>
      </c>
      <c r="G180" s="35">
        <f t="shared" si="11"/>
        <v>17.12333471284744</v>
      </c>
      <c r="I180" s="52"/>
    </row>
    <row r="181" spans="1:9" ht="12.75">
      <c r="A181" s="25" t="s">
        <v>353</v>
      </c>
      <c r="B181" s="25" t="s">
        <v>423</v>
      </c>
      <c r="C181" s="22"/>
      <c r="D181" s="23"/>
      <c r="E181" s="23"/>
      <c r="F181" s="26">
        <f>SUM(F182:F192)</f>
        <v>17739.82</v>
      </c>
      <c r="G181" s="34">
        <f t="shared" si="11"/>
        <v>14.949500261113283</v>
      </c>
      <c r="I181" s="52"/>
    </row>
    <row r="182" spans="1:9" ht="25.5">
      <c r="A182" s="21" t="s">
        <v>354</v>
      </c>
      <c r="B182" s="21" t="s">
        <v>355</v>
      </c>
      <c r="C182" s="22" t="s">
        <v>27</v>
      </c>
      <c r="D182" s="23">
        <v>65</v>
      </c>
      <c r="E182" s="23">
        <f>E18</f>
        <v>9.2</v>
      </c>
      <c r="F182" s="24">
        <f aca="true" t="shared" si="12" ref="F182:F192">TRUNC(D182*E182,2)</f>
        <v>598</v>
      </c>
      <c r="G182" s="37">
        <f t="shared" si="11"/>
        <v>0.5039397894762034</v>
      </c>
      <c r="I182" s="52"/>
    </row>
    <row r="183" spans="1:9" ht="25.5">
      <c r="A183" s="21" t="s">
        <v>356</v>
      </c>
      <c r="B183" s="21" t="s">
        <v>357</v>
      </c>
      <c r="C183" s="22" t="s">
        <v>14</v>
      </c>
      <c r="D183" s="23">
        <v>24.2</v>
      </c>
      <c r="E183" s="23">
        <f>E25</f>
        <v>25.36</v>
      </c>
      <c r="F183" s="24">
        <f t="shared" si="12"/>
        <v>613.71</v>
      </c>
      <c r="G183" s="37">
        <f t="shared" si="11"/>
        <v>0.5171787428084296</v>
      </c>
      <c r="I183" s="52"/>
    </row>
    <row r="184" spans="1:9" ht="25.5">
      <c r="A184" s="21" t="s">
        <v>358</v>
      </c>
      <c r="B184" s="21" t="s">
        <v>359</v>
      </c>
      <c r="C184" s="22" t="s">
        <v>31</v>
      </c>
      <c r="D184" s="23">
        <v>1.98</v>
      </c>
      <c r="E184" s="23">
        <f>E27</f>
        <v>40.34</v>
      </c>
      <c r="F184" s="24">
        <f t="shared" si="12"/>
        <v>79.87</v>
      </c>
      <c r="G184" s="37">
        <f t="shared" si="11"/>
        <v>0.06730714211616115</v>
      </c>
      <c r="I184" s="52"/>
    </row>
    <row r="185" spans="1:9" ht="38.25">
      <c r="A185" s="21" t="s">
        <v>360</v>
      </c>
      <c r="B185" s="21" t="s">
        <v>361</v>
      </c>
      <c r="C185" s="22" t="s">
        <v>36</v>
      </c>
      <c r="D185" s="23">
        <v>175</v>
      </c>
      <c r="E185" s="23">
        <f>E22</f>
        <v>1.2</v>
      </c>
      <c r="F185" s="24">
        <f t="shared" si="12"/>
        <v>210</v>
      </c>
      <c r="G185" s="37">
        <f t="shared" si="11"/>
        <v>0.1769688223913089</v>
      </c>
      <c r="I185" s="52"/>
    </row>
    <row r="186" spans="1:9" ht="25.5">
      <c r="A186" s="21" t="s">
        <v>362</v>
      </c>
      <c r="B186" s="21" t="s">
        <v>363</v>
      </c>
      <c r="C186" s="22" t="s">
        <v>14</v>
      </c>
      <c r="D186" s="23">
        <v>26</v>
      </c>
      <c r="E186" s="23">
        <f>E183</f>
        <v>25.36</v>
      </c>
      <c r="F186" s="24">
        <f t="shared" si="12"/>
        <v>659.36</v>
      </c>
      <c r="G186" s="37">
        <f t="shared" si="11"/>
        <v>0.5556483939615878</v>
      </c>
      <c r="I186" s="52"/>
    </row>
    <row r="187" spans="1:9" ht="12.75">
      <c r="A187" s="21" t="s">
        <v>364</v>
      </c>
      <c r="B187" s="21" t="s">
        <v>38</v>
      </c>
      <c r="C187" s="22" t="s">
        <v>31</v>
      </c>
      <c r="D187" s="23">
        <v>2.6</v>
      </c>
      <c r="E187" s="23">
        <f>E184</f>
        <v>40.34</v>
      </c>
      <c r="F187" s="24">
        <f t="shared" si="12"/>
        <v>104.88</v>
      </c>
      <c r="G187" s="37">
        <f t="shared" si="11"/>
        <v>0.08838328615428799</v>
      </c>
      <c r="I187" s="52"/>
    </row>
    <row r="188" spans="1:9" ht="38.25">
      <c r="A188" s="21" t="s">
        <v>365</v>
      </c>
      <c r="B188" s="21" t="s">
        <v>366</v>
      </c>
      <c r="C188" s="22" t="s">
        <v>36</v>
      </c>
      <c r="D188" s="23">
        <v>280</v>
      </c>
      <c r="E188" s="23">
        <f>E185</f>
        <v>1.2</v>
      </c>
      <c r="F188" s="24">
        <f t="shared" si="12"/>
        <v>336</v>
      </c>
      <c r="G188" s="37">
        <f t="shared" si="11"/>
        <v>0.2831501158260943</v>
      </c>
      <c r="I188" s="52"/>
    </row>
    <row r="189" spans="1:9" ht="25.5">
      <c r="A189" s="21" t="s">
        <v>367</v>
      </c>
      <c r="B189" s="21" t="s">
        <v>368</v>
      </c>
      <c r="C189" s="22" t="s">
        <v>14</v>
      </c>
      <c r="D189" s="23">
        <v>300</v>
      </c>
      <c r="E189" s="23">
        <f>E35</f>
        <v>9.82</v>
      </c>
      <c r="F189" s="24">
        <f t="shared" si="12"/>
        <v>2946</v>
      </c>
      <c r="G189" s="37">
        <f t="shared" si="11"/>
        <v>2.4826197655466475</v>
      </c>
      <c r="I189" s="52"/>
    </row>
    <row r="190" spans="1:9" ht="12.75">
      <c r="A190" s="21" t="s">
        <v>369</v>
      </c>
      <c r="B190" s="21" t="s">
        <v>92</v>
      </c>
      <c r="C190" s="22" t="s">
        <v>14</v>
      </c>
      <c r="D190" s="23">
        <v>600</v>
      </c>
      <c r="E190" s="23">
        <f>E49</f>
        <v>1.64</v>
      </c>
      <c r="F190" s="24">
        <f t="shared" si="12"/>
        <v>984</v>
      </c>
      <c r="G190" s="37">
        <f t="shared" si="11"/>
        <v>0.8292253392049902</v>
      </c>
      <c r="I190" s="52"/>
    </row>
    <row r="191" spans="1:9" ht="25.5">
      <c r="A191" s="21" t="s">
        <v>370</v>
      </c>
      <c r="B191" s="21" t="s">
        <v>94</v>
      </c>
      <c r="C191" s="22" t="s">
        <v>14</v>
      </c>
      <c r="D191" s="23">
        <v>600</v>
      </c>
      <c r="E191" s="23">
        <f>E50</f>
        <v>9.45</v>
      </c>
      <c r="F191" s="24">
        <f t="shared" si="12"/>
        <v>5670</v>
      </c>
      <c r="G191" s="37">
        <f t="shared" si="11"/>
        <v>4.778158204565341</v>
      </c>
      <c r="I191" s="52"/>
    </row>
    <row r="192" spans="1:9" ht="25.5">
      <c r="A192" s="21" t="s">
        <v>371</v>
      </c>
      <c r="B192" s="21" t="s">
        <v>372</v>
      </c>
      <c r="C192" s="22" t="s">
        <v>14</v>
      </c>
      <c r="D192" s="23">
        <v>600</v>
      </c>
      <c r="E192" s="23">
        <f>E57</f>
        <v>9.23</v>
      </c>
      <c r="F192" s="24">
        <f t="shared" si="12"/>
        <v>5538</v>
      </c>
      <c r="G192" s="37">
        <f t="shared" si="11"/>
        <v>4.666920659062232</v>
      </c>
      <c r="I192" s="52"/>
    </row>
    <row r="193" spans="1:9" ht="25.5">
      <c r="A193" s="25" t="s">
        <v>373</v>
      </c>
      <c r="B193" s="25" t="s">
        <v>424</v>
      </c>
      <c r="C193" s="22"/>
      <c r="D193" s="23"/>
      <c r="E193" s="23"/>
      <c r="F193" s="26">
        <f>SUM(F194:F194)</f>
        <v>618.37</v>
      </c>
      <c r="G193" s="34">
        <f aca="true" t="shared" si="13" ref="G193:G199">F193/$F$199*100</f>
        <v>0.5211057652481604</v>
      </c>
      <c r="I193" s="52"/>
    </row>
    <row r="194" spans="1:9" ht="25.5">
      <c r="A194" s="21" t="s">
        <v>376</v>
      </c>
      <c r="B194" s="21" t="s">
        <v>377</v>
      </c>
      <c r="C194" s="22" t="s">
        <v>14</v>
      </c>
      <c r="D194" s="23">
        <v>82.45</v>
      </c>
      <c r="E194" s="23">
        <f>E60</f>
        <v>7.5</v>
      </c>
      <c r="F194" s="24">
        <f>TRUNC(D194*E194,2)</f>
        <v>618.37</v>
      </c>
      <c r="G194" s="37">
        <f t="shared" si="13"/>
        <v>0.5211057652481604</v>
      </c>
      <c r="I194" s="52"/>
    </row>
    <row r="195" spans="1:9" ht="12.75">
      <c r="A195" s="25" t="s">
        <v>383</v>
      </c>
      <c r="B195" s="25" t="s">
        <v>425</v>
      </c>
      <c r="C195" s="22"/>
      <c r="D195" s="23"/>
      <c r="E195" s="23"/>
      <c r="F195" s="26">
        <f>SUM(F196)</f>
        <v>1057.9</v>
      </c>
      <c r="G195" s="34">
        <f t="shared" si="13"/>
        <v>0.8915015105131701</v>
      </c>
      <c r="I195" s="52"/>
    </row>
    <row r="196" spans="1:9" ht="25.5">
      <c r="A196" s="21" t="s">
        <v>384</v>
      </c>
      <c r="B196" s="21" t="s">
        <v>385</v>
      </c>
      <c r="C196" s="22" t="s">
        <v>14</v>
      </c>
      <c r="D196" s="23">
        <v>142</v>
      </c>
      <c r="E196" s="23">
        <v>7.45</v>
      </c>
      <c r="F196" s="24">
        <f>TRUNC(D196*E196,2)</f>
        <v>1057.9</v>
      </c>
      <c r="G196" s="37">
        <f t="shared" si="13"/>
        <v>0.8915015105131701</v>
      </c>
      <c r="I196" s="52"/>
    </row>
    <row r="197" spans="1:9" ht="12.75">
      <c r="A197" s="25" t="s">
        <v>386</v>
      </c>
      <c r="B197" s="25" t="s">
        <v>426</v>
      </c>
      <c r="C197" s="22"/>
      <c r="D197" s="23"/>
      <c r="E197" s="23"/>
      <c r="F197" s="26">
        <f>SUM(F198)</f>
        <v>903.31</v>
      </c>
      <c r="G197" s="34">
        <f t="shared" si="13"/>
        <v>0.761227175972825</v>
      </c>
      <c r="I197" s="52"/>
    </row>
    <row r="198" spans="1:9" ht="25.5">
      <c r="A198" s="21" t="s">
        <v>387</v>
      </c>
      <c r="B198" s="21" t="s">
        <v>388</v>
      </c>
      <c r="C198" s="22" t="s">
        <v>14</v>
      </c>
      <c r="D198" s="23">
        <v>121.25</v>
      </c>
      <c r="E198" s="23">
        <v>7.45</v>
      </c>
      <c r="F198" s="24">
        <f>TRUNC(D198*E198,2)</f>
        <v>903.31</v>
      </c>
      <c r="G198" s="37">
        <f t="shared" si="13"/>
        <v>0.761227175972825</v>
      </c>
      <c r="I198" s="52"/>
    </row>
    <row r="199" spans="1:9" ht="18" customHeight="1">
      <c r="A199" s="31"/>
      <c r="B199" s="215" t="s">
        <v>389</v>
      </c>
      <c r="C199" s="216"/>
      <c r="D199" s="216"/>
      <c r="E199" s="217"/>
      <c r="F199" s="32">
        <f>F11+F16+F29+F34+F37+F40+F48+F53+F56+F61+F102+F151+F180</f>
        <v>118664.97</v>
      </c>
      <c r="G199" s="36">
        <f t="shared" si="13"/>
        <v>100</v>
      </c>
      <c r="I199" s="52"/>
    </row>
    <row r="200" spans="1:9" ht="4.5" customHeight="1">
      <c r="A200" s="38"/>
      <c r="B200" s="46"/>
      <c r="C200" s="211"/>
      <c r="D200" s="211"/>
      <c r="E200" s="212"/>
      <c r="F200" s="212"/>
      <c r="G200" s="213"/>
      <c r="I200" s="52"/>
    </row>
    <row r="201" spans="1:9" ht="12.75">
      <c r="A201" s="47"/>
      <c r="B201" s="48" t="s">
        <v>428</v>
      </c>
      <c r="C201" s="218">
        <f>F199</f>
        <v>118664.97</v>
      </c>
      <c r="D201" s="218"/>
      <c r="E201" s="219" t="s">
        <v>432</v>
      </c>
      <c r="F201" s="219"/>
      <c r="G201" s="220"/>
      <c r="I201" s="52"/>
    </row>
    <row r="202" spans="1:9" ht="12.75">
      <c r="A202" s="7"/>
      <c r="B202" s="39"/>
      <c r="C202" s="209" t="s">
        <v>433</v>
      </c>
      <c r="D202" s="209"/>
      <c r="E202" s="209"/>
      <c r="F202" s="209"/>
      <c r="G202" s="210"/>
      <c r="I202" s="52"/>
    </row>
    <row r="203" spans="1:9" ht="4.5" customHeight="1">
      <c r="A203" s="40"/>
      <c r="B203" s="41"/>
      <c r="C203" s="42"/>
      <c r="D203" s="43"/>
      <c r="E203" s="44"/>
      <c r="F203" s="44"/>
      <c r="G203" s="45"/>
      <c r="I203" s="52"/>
    </row>
    <row r="204" ht="12.75">
      <c r="I204" s="52"/>
    </row>
    <row r="205" spans="7:9" ht="12.75">
      <c r="G205" s="6" t="s">
        <v>431</v>
      </c>
      <c r="I205" s="52"/>
    </row>
    <row r="206" ht="12.75">
      <c r="I206" s="52"/>
    </row>
    <row r="207" ht="12.75">
      <c r="I207" s="52"/>
    </row>
    <row r="208" ht="12.75">
      <c r="I208" s="52"/>
    </row>
    <row r="209" ht="12.75">
      <c r="I209" s="52"/>
    </row>
    <row r="210" ht="12.75">
      <c r="I210" s="52"/>
    </row>
    <row r="211" ht="12.75">
      <c r="I211" s="52"/>
    </row>
    <row r="212" ht="12.75">
      <c r="I212" s="52"/>
    </row>
    <row r="213" ht="12.75">
      <c r="I213" s="52"/>
    </row>
    <row r="214" ht="12.75">
      <c r="I214" s="52"/>
    </row>
    <row r="215" ht="12.75">
      <c r="I215" s="52"/>
    </row>
  </sheetData>
  <sheetProtection/>
  <mergeCells count="7">
    <mergeCell ref="C202:G202"/>
    <mergeCell ref="C200:D200"/>
    <mergeCell ref="E200:G200"/>
    <mergeCell ref="A1:G1"/>
    <mergeCell ref="B199:E199"/>
    <mergeCell ref="C201:D201"/>
    <mergeCell ref="E201:G201"/>
  </mergeCells>
  <printOptions horizontalCentered="1"/>
  <pageMargins left="0.92" right="1.21" top="0.7874015748031497" bottom="0.7874015748031497" header="0.5118110236220472" footer="0.5118110236220472"/>
  <pageSetup horizontalDpi="600" verticalDpi="600" orientation="landscape" paperSize="9" scale="91" r:id="rId1"/>
  <headerFooter alignWithMargins="0">
    <oddFooter>&amp;C&amp;8&amp;P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81"/>
  <sheetViews>
    <sheetView showGridLines="0" tabSelected="1" view="pageBreakPreview" zoomScaleSheetLayoutView="100" zoomScalePageLayoutView="75" workbookViewId="0" topLeftCell="A1">
      <pane ySplit="10" topLeftCell="A11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1" width="15.7109375" style="2" customWidth="1"/>
    <col min="2" max="2" width="13.8515625" style="2" customWidth="1"/>
    <col min="3" max="3" width="90.421875" style="3" customWidth="1"/>
    <col min="4" max="4" width="6.7109375" style="4" customWidth="1"/>
    <col min="5" max="5" width="11.421875" style="5" bestFit="1" customWidth="1"/>
    <col min="6" max="7" width="15.7109375" style="5" customWidth="1"/>
    <col min="8" max="8" width="15.7109375" style="6" customWidth="1"/>
    <col min="9" max="10" width="17.421875" style="6" customWidth="1"/>
    <col min="11" max="11" width="19.7109375" style="6" customWidth="1"/>
    <col min="12" max="12" width="9.421875" style="61" customWidth="1"/>
    <col min="13" max="13" width="10.28125" style="1" bestFit="1" customWidth="1"/>
    <col min="14" max="16384" width="9.140625" style="1" customWidth="1"/>
  </cols>
  <sheetData>
    <row r="1" spans="1:12" s="56" customFormat="1" ht="19.5" customHeight="1">
      <c r="A1" s="221" t="s">
        <v>441</v>
      </c>
      <c r="B1" s="222"/>
      <c r="C1" s="222"/>
      <c r="D1" s="222"/>
      <c r="E1" s="222"/>
      <c r="F1" s="222"/>
      <c r="G1" s="223"/>
      <c r="H1" s="195"/>
      <c r="I1" s="195"/>
      <c r="J1" s="195"/>
      <c r="K1" s="195"/>
      <c r="L1" s="64"/>
    </row>
    <row r="2" spans="1:11" ht="13.5" customHeight="1">
      <c r="A2" s="80"/>
      <c r="B2" s="81"/>
      <c r="C2" s="82"/>
      <c r="D2" s="83"/>
      <c r="E2" s="84"/>
      <c r="F2" s="84"/>
      <c r="G2" s="189"/>
      <c r="H2" s="59"/>
      <c r="I2" s="59"/>
      <c r="J2" s="59"/>
      <c r="K2" s="59"/>
    </row>
    <row r="3" spans="1:11" ht="19.5" customHeight="1">
      <c r="A3" s="69" t="s">
        <v>391</v>
      </c>
      <c r="B3" s="63" t="s">
        <v>459</v>
      </c>
      <c r="C3" s="39"/>
      <c r="D3" s="58"/>
      <c r="E3" s="162"/>
      <c r="F3" s="65" t="s">
        <v>427</v>
      </c>
      <c r="G3" s="120" t="s">
        <v>460</v>
      </c>
      <c r="H3" s="59"/>
      <c r="I3" s="65"/>
      <c r="J3" s="59"/>
      <c r="K3" s="59"/>
    </row>
    <row r="4" spans="1:11" ht="19.5" customHeight="1">
      <c r="A4" s="69" t="s">
        <v>434</v>
      </c>
      <c r="B4" s="224" t="s">
        <v>484</v>
      </c>
      <c r="C4" s="224"/>
      <c r="D4" s="58"/>
      <c r="E4" s="162"/>
      <c r="F4" s="67"/>
      <c r="G4" s="121"/>
      <c r="H4" s="59"/>
      <c r="I4" s="67"/>
      <c r="J4" s="59"/>
      <c r="K4" s="59"/>
    </row>
    <row r="5" spans="1:11" ht="19.5" customHeight="1">
      <c r="A5" s="69" t="s">
        <v>435</v>
      </c>
      <c r="B5" s="224" t="s">
        <v>440</v>
      </c>
      <c r="C5" s="224"/>
      <c r="D5" s="58"/>
      <c r="E5" s="162"/>
      <c r="F5" s="67"/>
      <c r="G5" s="122"/>
      <c r="H5" s="59"/>
      <c r="I5" s="65"/>
      <c r="J5" s="59"/>
      <c r="K5" s="59"/>
    </row>
    <row r="6" spans="1:11" ht="19.5" customHeight="1">
      <c r="A6" s="78" t="s">
        <v>445</v>
      </c>
      <c r="B6" s="118">
        <v>42095</v>
      </c>
      <c r="C6" s="57"/>
      <c r="D6" s="58"/>
      <c r="E6" s="162"/>
      <c r="F6" s="67" t="s">
        <v>485</v>
      </c>
      <c r="G6" s="123">
        <v>0.25</v>
      </c>
      <c r="H6" s="59"/>
      <c r="I6" s="65"/>
      <c r="J6" s="59"/>
      <c r="K6" s="59"/>
    </row>
    <row r="7" spans="1:11" ht="19.5" customHeight="1">
      <c r="A7" s="77"/>
      <c r="B7" s="98"/>
      <c r="C7" s="39"/>
      <c r="D7" s="58"/>
      <c r="E7" s="162"/>
      <c r="F7" s="79" t="s">
        <v>446</v>
      </c>
      <c r="G7" s="124" t="s">
        <v>450</v>
      </c>
      <c r="H7" s="59"/>
      <c r="I7" s="66"/>
      <c r="J7" s="59"/>
      <c r="K7" s="59"/>
    </row>
    <row r="8" spans="1:11" ht="13.5" customHeight="1">
      <c r="A8" s="68"/>
      <c r="B8" s="60"/>
      <c r="C8" s="39"/>
      <c r="D8" s="58"/>
      <c r="E8" s="162"/>
      <c r="F8" s="79"/>
      <c r="G8" s="117"/>
      <c r="H8" s="59"/>
      <c r="I8" s="59"/>
      <c r="J8" s="59"/>
      <c r="K8" s="59"/>
    </row>
    <row r="9" spans="1:11" ht="13.5" customHeight="1" thickBot="1">
      <c r="A9" s="190"/>
      <c r="B9" s="73"/>
      <c r="C9" s="191"/>
      <c r="D9" s="75"/>
      <c r="E9" s="192"/>
      <c r="F9" s="193"/>
      <c r="G9" s="194"/>
      <c r="H9" s="163"/>
      <c r="I9" s="164"/>
      <c r="J9" s="59"/>
      <c r="K9" s="59"/>
    </row>
    <row r="10" spans="1:48" s="56" customFormat="1" ht="38.25" customHeight="1">
      <c r="A10" s="186" t="s">
        <v>3</v>
      </c>
      <c r="B10" s="187" t="s">
        <v>2</v>
      </c>
      <c r="C10" s="187" t="s">
        <v>4</v>
      </c>
      <c r="D10" s="187" t="s">
        <v>5</v>
      </c>
      <c r="E10" s="187" t="s">
        <v>442</v>
      </c>
      <c r="F10" s="188" t="s">
        <v>443</v>
      </c>
      <c r="G10" s="197" t="s">
        <v>444</v>
      </c>
      <c r="H10" s="165"/>
      <c r="I10" s="164"/>
      <c r="J10" s="166"/>
      <c r="K10" s="166"/>
      <c r="L10" s="5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12" ht="19.5" customHeight="1">
      <c r="A11" s="167" t="s">
        <v>10</v>
      </c>
      <c r="B11" s="125"/>
      <c r="C11" s="125" t="s">
        <v>11</v>
      </c>
      <c r="D11" s="126"/>
      <c r="E11" s="127"/>
      <c r="F11" s="128"/>
      <c r="G11" s="198">
        <f>SUM(G12:G14)</f>
        <v>27310.2</v>
      </c>
      <c r="H11" s="165"/>
      <c r="I11" s="168"/>
      <c r="J11" s="166"/>
      <c r="K11" s="166"/>
      <c r="L11" s="54"/>
    </row>
    <row r="12" spans="1:12" ht="21.75" customHeight="1">
      <c r="A12" s="169">
        <v>1001</v>
      </c>
      <c r="B12" s="99" t="s">
        <v>454</v>
      </c>
      <c r="C12" s="129" t="s">
        <v>448</v>
      </c>
      <c r="D12" s="101" t="s">
        <v>0</v>
      </c>
      <c r="E12" s="102">
        <v>6</v>
      </c>
      <c r="F12" s="103">
        <v>269</v>
      </c>
      <c r="G12" s="199">
        <f>TRUNC(E12*F12,2)</f>
        <v>1614</v>
      </c>
      <c r="H12" s="165"/>
      <c r="I12" s="168"/>
      <c r="J12" s="166"/>
      <c r="K12" s="166"/>
      <c r="L12" s="54"/>
    </row>
    <row r="13" spans="1:12" ht="21.75" customHeight="1">
      <c r="A13" s="169">
        <v>1002</v>
      </c>
      <c r="B13" s="99" t="s">
        <v>455</v>
      </c>
      <c r="C13" s="21" t="s">
        <v>456</v>
      </c>
      <c r="D13" s="101" t="s">
        <v>0</v>
      </c>
      <c r="E13" s="102">
        <v>4523.4</v>
      </c>
      <c r="F13" s="103">
        <v>4.8</v>
      </c>
      <c r="G13" s="199">
        <f>TRUNC(E13*F13,2)</f>
        <v>21712.32</v>
      </c>
      <c r="H13" s="170"/>
      <c r="I13" s="168"/>
      <c r="J13" s="166"/>
      <c r="K13" s="166"/>
      <c r="L13" s="54"/>
    </row>
    <row r="14" spans="1:12" ht="19.5" customHeight="1">
      <c r="A14" s="169">
        <v>1003</v>
      </c>
      <c r="B14" s="99" t="s">
        <v>457</v>
      </c>
      <c r="C14" s="21" t="s">
        <v>461</v>
      </c>
      <c r="D14" s="101" t="s">
        <v>458</v>
      </c>
      <c r="E14" s="102">
        <v>6</v>
      </c>
      <c r="F14" s="103">
        <v>663.98</v>
      </c>
      <c r="G14" s="199">
        <f>TRUNC(E14*F14,2)</f>
        <v>3983.88</v>
      </c>
      <c r="H14" s="171"/>
      <c r="I14" s="172"/>
      <c r="J14" s="166"/>
      <c r="K14" s="166"/>
      <c r="L14" s="54"/>
    </row>
    <row r="15" spans="1:12" ht="11.25" customHeight="1">
      <c r="A15" s="173"/>
      <c r="B15" s="130"/>
      <c r="C15" s="131"/>
      <c r="D15" s="132"/>
      <c r="E15" s="133"/>
      <c r="F15" s="134"/>
      <c r="G15" s="200"/>
      <c r="H15" s="171"/>
      <c r="I15" s="172"/>
      <c r="J15" s="166"/>
      <c r="K15" s="166"/>
      <c r="L15" s="54"/>
    </row>
    <row r="16" spans="1:12" ht="17.25" customHeight="1">
      <c r="A16" s="167" t="s">
        <v>22</v>
      </c>
      <c r="B16" s="125"/>
      <c r="C16" s="125" t="s">
        <v>462</v>
      </c>
      <c r="D16" s="126"/>
      <c r="E16" s="135"/>
      <c r="F16" s="128"/>
      <c r="G16" s="198">
        <f>G17</f>
        <v>55996.92</v>
      </c>
      <c r="H16" s="171"/>
      <c r="I16" s="168"/>
      <c r="J16" s="166"/>
      <c r="K16" s="166"/>
      <c r="L16" s="55"/>
    </row>
    <row r="17" spans="1:48" ht="37.5" customHeight="1">
      <c r="A17" s="174">
        <v>2001</v>
      </c>
      <c r="B17" s="100" t="s">
        <v>463</v>
      </c>
      <c r="C17" s="100" t="s">
        <v>464</v>
      </c>
      <c r="D17" s="136" t="s">
        <v>451</v>
      </c>
      <c r="E17" s="137">
        <v>378</v>
      </c>
      <c r="F17" s="138">
        <v>148.14</v>
      </c>
      <c r="G17" s="199">
        <f>TRUNC(E17*F17,2)</f>
        <v>55996.92</v>
      </c>
      <c r="H17" s="171"/>
      <c r="I17" s="168"/>
      <c r="J17" s="175"/>
      <c r="K17" s="175"/>
      <c r="L17" s="8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</row>
    <row r="18" spans="1:48" ht="11.25" customHeight="1">
      <c r="A18" s="176"/>
      <c r="B18" s="139"/>
      <c r="C18" s="139"/>
      <c r="D18" s="140"/>
      <c r="E18" s="141"/>
      <c r="F18" s="142"/>
      <c r="G18" s="200"/>
      <c r="H18" s="171"/>
      <c r="I18" s="168"/>
      <c r="J18" s="175"/>
      <c r="K18" s="175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</row>
    <row r="19" spans="1:12" ht="21" customHeight="1">
      <c r="A19" s="167" t="s">
        <v>47</v>
      </c>
      <c r="B19" s="125"/>
      <c r="C19" s="125" t="s">
        <v>465</v>
      </c>
      <c r="D19" s="126"/>
      <c r="E19" s="135"/>
      <c r="F19" s="128"/>
      <c r="G19" s="198">
        <f>SUM(G20:G22)</f>
        <v>404646.57</v>
      </c>
      <c r="H19" s="171"/>
      <c r="I19" s="168"/>
      <c r="J19" s="166"/>
      <c r="K19" s="166"/>
      <c r="L19" s="55"/>
    </row>
    <row r="20" spans="1:48" s="90" customFormat="1" ht="25.5" customHeight="1">
      <c r="A20" s="169">
        <v>3001</v>
      </c>
      <c r="B20" s="99" t="s">
        <v>466</v>
      </c>
      <c r="C20" s="100" t="s">
        <v>467</v>
      </c>
      <c r="D20" s="101" t="s">
        <v>1</v>
      </c>
      <c r="E20" s="102">
        <v>9597.5</v>
      </c>
      <c r="F20" s="103">
        <v>13.04</v>
      </c>
      <c r="G20" s="199">
        <f>TRUNC(E20*F20,2)</f>
        <v>125151.4</v>
      </c>
      <c r="H20" s="171"/>
      <c r="I20" s="172"/>
      <c r="J20" s="166"/>
      <c r="K20" s="166"/>
      <c r="L20" s="5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12" ht="16.5" customHeight="1">
      <c r="A21" s="169">
        <v>3002</v>
      </c>
      <c r="B21" s="99" t="s">
        <v>468</v>
      </c>
      <c r="C21" s="100" t="s">
        <v>469</v>
      </c>
      <c r="D21" s="101" t="s">
        <v>1</v>
      </c>
      <c r="E21" s="102">
        <v>3427.71</v>
      </c>
      <c r="F21" s="103">
        <v>42.75</v>
      </c>
      <c r="G21" s="199">
        <f>TRUNC(E21*F21,2)</f>
        <v>146534.6</v>
      </c>
      <c r="H21" s="171"/>
      <c r="I21" s="168"/>
      <c r="J21" s="166"/>
      <c r="K21" s="166"/>
      <c r="L21" s="55"/>
    </row>
    <row r="22" spans="1:48" ht="16.5" customHeight="1">
      <c r="A22" s="169">
        <v>3003</v>
      </c>
      <c r="B22" s="99" t="s">
        <v>470</v>
      </c>
      <c r="C22" s="100" t="s">
        <v>471</v>
      </c>
      <c r="D22" s="101" t="s">
        <v>0</v>
      </c>
      <c r="E22" s="102">
        <v>7985.62</v>
      </c>
      <c r="F22" s="103">
        <v>16.65</v>
      </c>
      <c r="G22" s="199">
        <f>TRUNC(E22*F22,2)</f>
        <v>132960.57</v>
      </c>
      <c r="H22" s="171"/>
      <c r="I22" s="168"/>
      <c r="J22" s="175"/>
      <c r="K22" s="175"/>
      <c r="L22" s="89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</row>
    <row r="23" spans="1:48" ht="11.25" customHeight="1">
      <c r="A23" s="173"/>
      <c r="B23" s="130"/>
      <c r="C23" s="139"/>
      <c r="D23" s="132"/>
      <c r="E23" s="133"/>
      <c r="F23" s="134"/>
      <c r="G23" s="200"/>
      <c r="H23" s="171"/>
      <c r="I23" s="168"/>
      <c r="J23" s="175"/>
      <c r="K23" s="175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</row>
    <row r="24" spans="1:12" ht="20.25" customHeight="1">
      <c r="A24" s="167" t="s">
        <v>55</v>
      </c>
      <c r="B24" s="125"/>
      <c r="C24" s="143" t="s">
        <v>472</v>
      </c>
      <c r="D24" s="126"/>
      <c r="E24" s="135"/>
      <c r="F24" s="128"/>
      <c r="G24" s="198">
        <f>G25+G30+G35</f>
        <v>896484.5900000002</v>
      </c>
      <c r="H24" s="171"/>
      <c r="I24" s="164"/>
      <c r="J24" s="166"/>
      <c r="K24" s="166"/>
      <c r="L24" s="55"/>
    </row>
    <row r="25" spans="1:12" ht="20.25" customHeight="1">
      <c r="A25" s="177">
        <v>4001</v>
      </c>
      <c r="B25" s="104"/>
      <c r="C25" s="109" t="s">
        <v>486</v>
      </c>
      <c r="D25" s="105"/>
      <c r="E25" s="106"/>
      <c r="F25" s="107"/>
      <c r="G25" s="201">
        <f>SUM(G26:G29)</f>
        <v>809048.3900000001</v>
      </c>
      <c r="H25" s="171"/>
      <c r="I25" s="168"/>
      <c r="J25" s="166"/>
      <c r="K25" s="166"/>
      <c r="L25" s="54"/>
    </row>
    <row r="26" spans="1:48" ht="15.75" customHeight="1">
      <c r="A26" s="178">
        <v>4001001</v>
      </c>
      <c r="B26" s="21" t="s">
        <v>475</v>
      </c>
      <c r="C26" s="108" t="s">
        <v>473</v>
      </c>
      <c r="D26" s="101" t="s">
        <v>1</v>
      </c>
      <c r="E26" s="102">
        <f>TRUNC(1.06*378,2)</f>
        <v>400.68</v>
      </c>
      <c r="F26" s="103">
        <v>416.89</v>
      </c>
      <c r="G26" s="199">
        <f>TRUNC(E26*F26,2)</f>
        <v>167039.48</v>
      </c>
      <c r="H26" s="171"/>
      <c r="I26" s="168"/>
      <c r="J26" s="179"/>
      <c r="K26" s="179"/>
      <c r="L26" s="87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</row>
    <row r="27" spans="1:12" ht="19.5" customHeight="1">
      <c r="A27" s="178">
        <v>4001002</v>
      </c>
      <c r="B27" s="21" t="s">
        <v>474</v>
      </c>
      <c r="C27" s="108" t="s">
        <v>476</v>
      </c>
      <c r="D27" s="101" t="s">
        <v>0</v>
      </c>
      <c r="E27" s="102">
        <f>TRUNC(21.52*378,2)</f>
        <v>8134.56</v>
      </c>
      <c r="F27" s="103">
        <v>13.54</v>
      </c>
      <c r="G27" s="199">
        <f>TRUNC(E27*F27,2)</f>
        <v>110141.94</v>
      </c>
      <c r="H27" s="171"/>
      <c r="I27" s="168"/>
      <c r="J27" s="166"/>
      <c r="K27" s="166"/>
      <c r="L27" s="55"/>
    </row>
    <row r="28" spans="1:48" s="88" customFormat="1" ht="17.25" customHeight="1">
      <c r="A28" s="178">
        <v>4001003</v>
      </c>
      <c r="B28" s="21" t="s">
        <v>477</v>
      </c>
      <c r="C28" s="108" t="s">
        <v>478</v>
      </c>
      <c r="D28" s="101" t="s">
        <v>0</v>
      </c>
      <c r="E28" s="102">
        <f>TRUNC(16.5*378,2)</f>
        <v>6237</v>
      </c>
      <c r="F28" s="103">
        <v>57.45</v>
      </c>
      <c r="G28" s="199">
        <f>TRUNC(E28*F28,2)</f>
        <v>358315.65</v>
      </c>
      <c r="H28" s="171"/>
      <c r="I28" s="168"/>
      <c r="J28" s="166"/>
      <c r="K28" s="166"/>
      <c r="L28" s="5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12" ht="24.75" customHeight="1">
      <c r="A29" s="178">
        <v>4001004</v>
      </c>
      <c r="B29" s="21" t="s">
        <v>479</v>
      </c>
      <c r="C29" s="108" t="s">
        <v>480</v>
      </c>
      <c r="D29" s="101" t="s">
        <v>0</v>
      </c>
      <c r="E29" s="102">
        <f>TRUNC(12.85*378,2)</f>
        <v>4857.3</v>
      </c>
      <c r="F29" s="103">
        <v>35.73</v>
      </c>
      <c r="G29" s="199">
        <f>TRUNC(E29*F29,2)</f>
        <v>173551.32</v>
      </c>
      <c r="H29" s="171"/>
      <c r="I29" s="168"/>
      <c r="J29" s="166"/>
      <c r="K29" s="166"/>
      <c r="L29" s="55"/>
    </row>
    <row r="30" spans="1:12" ht="22.5" customHeight="1">
      <c r="A30" s="177">
        <v>4002</v>
      </c>
      <c r="B30" s="104"/>
      <c r="C30" s="109" t="s">
        <v>487</v>
      </c>
      <c r="D30" s="105"/>
      <c r="E30" s="106"/>
      <c r="F30" s="107"/>
      <c r="G30" s="201">
        <f>SUM(G31:G34)</f>
        <v>44622.28</v>
      </c>
      <c r="H30" s="171"/>
      <c r="I30" s="168"/>
      <c r="J30" s="166"/>
      <c r="K30" s="166"/>
      <c r="L30" s="55"/>
    </row>
    <row r="31" spans="1:12" ht="17.25" customHeight="1">
      <c r="A31" s="178">
        <v>4002001</v>
      </c>
      <c r="B31" s="21" t="s">
        <v>475</v>
      </c>
      <c r="C31" s="108" t="s">
        <v>473</v>
      </c>
      <c r="D31" s="101" t="s">
        <v>1</v>
      </c>
      <c r="E31" s="102">
        <f>TRUNC(1.27*18,2)</f>
        <v>22.86</v>
      </c>
      <c r="F31" s="103">
        <v>416.89</v>
      </c>
      <c r="G31" s="199">
        <f>TRUNC(E31*F31,2)</f>
        <v>9530.1</v>
      </c>
      <c r="H31" s="171"/>
      <c r="I31" s="168"/>
      <c r="J31" s="166"/>
      <c r="K31" s="166"/>
      <c r="L31" s="55"/>
    </row>
    <row r="32" spans="1:12" ht="21" customHeight="1">
      <c r="A32" s="178">
        <v>4002002</v>
      </c>
      <c r="B32" s="21" t="s">
        <v>474</v>
      </c>
      <c r="C32" s="108" t="s">
        <v>476</v>
      </c>
      <c r="D32" s="101" t="s">
        <v>0</v>
      </c>
      <c r="E32" s="102">
        <f>TRUNC(25.48*18,2)</f>
        <v>458.64</v>
      </c>
      <c r="F32" s="103">
        <v>13.54</v>
      </c>
      <c r="G32" s="199">
        <f>TRUNC(E32*F32,2)</f>
        <v>6209.98</v>
      </c>
      <c r="H32" s="171"/>
      <c r="I32" s="164"/>
      <c r="J32" s="166"/>
      <c r="K32" s="166"/>
      <c r="L32" s="55"/>
    </row>
    <row r="33" spans="1:12" ht="24.75" customHeight="1">
      <c r="A33" s="178">
        <v>4002003</v>
      </c>
      <c r="B33" s="21" t="s">
        <v>477</v>
      </c>
      <c r="C33" s="108" t="s">
        <v>478</v>
      </c>
      <c r="D33" s="101" t="s">
        <v>0</v>
      </c>
      <c r="E33" s="102">
        <f>TRUNC(17.5*18,2)</f>
        <v>315</v>
      </c>
      <c r="F33" s="103">
        <v>57.45</v>
      </c>
      <c r="G33" s="199">
        <f>TRUNC(E33*F33,2)</f>
        <v>18096.75</v>
      </c>
      <c r="H33" s="171"/>
      <c r="I33" s="168"/>
      <c r="J33" s="166"/>
      <c r="K33" s="166"/>
      <c r="L33" s="55"/>
    </row>
    <row r="34" spans="1:12" ht="29.25" customHeight="1">
      <c r="A34" s="178">
        <v>4002004</v>
      </c>
      <c r="B34" s="21" t="s">
        <v>479</v>
      </c>
      <c r="C34" s="108" t="s">
        <v>480</v>
      </c>
      <c r="D34" s="101" t="s">
        <v>0</v>
      </c>
      <c r="E34" s="102">
        <f>TRUNC(16.77*18,2)</f>
        <v>301.86</v>
      </c>
      <c r="F34" s="103">
        <v>35.73</v>
      </c>
      <c r="G34" s="199">
        <f>TRUNC(E34*F34,2)</f>
        <v>10785.45</v>
      </c>
      <c r="H34" s="171"/>
      <c r="I34" s="168"/>
      <c r="J34" s="166"/>
      <c r="K34" s="166"/>
      <c r="L34" s="54"/>
    </row>
    <row r="35" spans="1:12" ht="25.5">
      <c r="A35" s="177">
        <v>4003</v>
      </c>
      <c r="B35" s="104"/>
      <c r="C35" s="109" t="s">
        <v>488</v>
      </c>
      <c r="D35" s="105"/>
      <c r="E35" s="106"/>
      <c r="F35" s="107"/>
      <c r="G35" s="201">
        <f>SUM(G36:G39)</f>
        <v>42813.92</v>
      </c>
      <c r="H35" s="165"/>
      <c r="I35" s="164"/>
      <c r="J35" s="166"/>
      <c r="K35" s="166"/>
      <c r="L35" s="1"/>
    </row>
    <row r="36" spans="1:12" ht="25.5" customHeight="1">
      <c r="A36" s="178">
        <v>4003001</v>
      </c>
      <c r="B36" s="21" t="s">
        <v>475</v>
      </c>
      <c r="C36" s="108" t="s">
        <v>473</v>
      </c>
      <c r="D36" s="101" t="s">
        <v>1</v>
      </c>
      <c r="E36" s="102">
        <f>TRUNC(0.53*40,2)</f>
        <v>21.2</v>
      </c>
      <c r="F36" s="103">
        <v>416.89</v>
      </c>
      <c r="G36" s="199">
        <f>TRUNC(E36*F36,2)</f>
        <v>8838.06</v>
      </c>
      <c r="H36" s="165"/>
      <c r="I36" s="168"/>
      <c r="J36" s="166"/>
      <c r="K36" s="166"/>
      <c r="L36" s="1"/>
    </row>
    <row r="37" spans="1:12" ht="24" customHeight="1">
      <c r="A37" s="178">
        <v>4003002</v>
      </c>
      <c r="B37" s="21" t="s">
        <v>474</v>
      </c>
      <c r="C37" s="108" t="s">
        <v>476</v>
      </c>
      <c r="D37" s="101" t="s">
        <v>0</v>
      </c>
      <c r="E37" s="102">
        <f>TRUNC(10.76*40,2)</f>
        <v>430.4</v>
      </c>
      <c r="F37" s="103">
        <v>13.54</v>
      </c>
      <c r="G37" s="199">
        <f>TRUNC(E37*F37,2)</f>
        <v>5827.61</v>
      </c>
      <c r="H37" s="165"/>
      <c r="I37" s="168"/>
      <c r="J37" s="166"/>
      <c r="K37" s="166"/>
      <c r="L37" s="1"/>
    </row>
    <row r="38" spans="1:12" ht="25.5" customHeight="1">
      <c r="A38" s="178">
        <v>4003003</v>
      </c>
      <c r="B38" s="21" t="s">
        <v>477</v>
      </c>
      <c r="C38" s="108" t="s">
        <v>478</v>
      </c>
      <c r="D38" s="101" t="s">
        <v>0</v>
      </c>
      <c r="E38" s="102">
        <f>TRUNC(8.25*40,2)</f>
        <v>330</v>
      </c>
      <c r="F38" s="103">
        <v>57.45</v>
      </c>
      <c r="G38" s="199">
        <f>TRUNC(E38*F38,2)</f>
        <v>18958.5</v>
      </c>
      <c r="H38" s="165"/>
      <c r="I38" s="168"/>
      <c r="J38" s="166"/>
      <c r="K38" s="196"/>
      <c r="L38" s="1"/>
    </row>
    <row r="39" spans="1:12" ht="27" customHeight="1">
      <c r="A39" s="178">
        <v>4003004</v>
      </c>
      <c r="B39" s="21" t="s">
        <v>479</v>
      </c>
      <c r="C39" s="108" t="s">
        <v>480</v>
      </c>
      <c r="D39" s="101" t="s">
        <v>0</v>
      </c>
      <c r="E39" s="102">
        <f>TRUNC(6.43*40,2)</f>
        <v>257.2</v>
      </c>
      <c r="F39" s="103">
        <v>35.73</v>
      </c>
      <c r="G39" s="199">
        <f>TRUNC(E39*F39,2)</f>
        <v>9189.75</v>
      </c>
      <c r="H39" s="165"/>
      <c r="I39" s="180"/>
      <c r="J39" s="166"/>
      <c r="K39" s="196"/>
      <c r="L39" s="1"/>
    </row>
    <row r="40" spans="1:12" ht="11.25" customHeight="1">
      <c r="A40" s="181"/>
      <c r="B40" s="131"/>
      <c r="C40" s="144"/>
      <c r="D40" s="132"/>
      <c r="E40" s="133"/>
      <c r="F40" s="134"/>
      <c r="G40" s="200"/>
      <c r="H40" s="165"/>
      <c r="I40" s="180"/>
      <c r="J40" s="166"/>
      <c r="K40" s="196"/>
      <c r="L40" s="1"/>
    </row>
    <row r="41" spans="1:12" ht="22.5" customHeight="1">
      <c r="A41" s="182">
        <v>5</v>
      </c>
      <c r="B41" s="143"/>
      <c r="C41" s="145" t="s">
        <v>481</v>
      </c>
      <c r="D41" s="146"/>
      <c r="E41" s="147"/>
      <c r="F41" s="148"/>
      <c r="G41" s="202">
        <f>SUM(G42:G42)</f>
        <v>5073.18</v>
      </c>
      <c r="H41" s="183"/>
      <c r="I41" s="180"/>
      <c r="J41" s="166"/>
      <c r="K41" s="196"/>
      <c r="L41" s="1"/>
    </row>
    <row r="42" spans="1:12" ht="22.5" customHeight="1">
      <c r="A42" s="184">
        <v>16001</v>
      </c>
      <c r="B42" s="149" t="s">
        <v>482</v>
      </c>
      <c r="C42" s="108" t="s">
        <v>483</v>
      </c>
      <c r="D42" s="150" t="s">
        <v>453</v>
      </c>
      <c r="E42" s="151">
        <v>42</v>
      </c>
      <c r="F42" s="152">
        <v>120.79</v>
      </c>
      <c r="G42" s="199">
        <f>TRUNC(E42*F42,2)</f>
        <v>5073.18</v>
      </c>
      <c r="H42" s="183"/>
      <c r="I42" s="180"/>
      <c r="J42" s="180"/>
      <c r="K42" s="180"/>
      <c r="L42" s="1"/>
    </row>
    <row r="43" spans="1:12" ht="10.5" customHeight="1">
      <c r="A43" s="185"/>
      <c r="B43" s="156"/>
      <c r="C43" s="157"/>
      <c r="D43" s="158"/>
      <c r="E43" s="159"/>
      <c r="F43" s="160"/>
      <c r="G43" s="203"/>
      <c r="H43" s="183"/>
      <c r="I43" s="180"/>
      <c r="J43" s="180"/>
      <c r="K43" s="180"/>
      <c r="L43" s="1"/>
    </row>
    <row r="44" spans="1:12" ht="24" customHeight="1">
      <c r="A44" s="230"/>
      <c r="B44" s="231"/>
      <c r="C44" s="161" t="s">
        <v>489</v>
      </c>
      <c r="D44" s="153"/>
      <c r="E44" s="154"/>
      <c r="F44" s="155"/>
      <c r="G44" s="204">
        <f>G41+G24+G19+G16+G11</f>
        <v>1389511.4600000002</v>
      </c>
      <c r="H44" s="183"/>
      <c r="I44" s="180"/>
      <c r="J44" s="180"/>
      <c r="K44" s="180"/>
      <c r="L44" s="1"/>
    </row>
    <row r="45" spans="1:12" ht="9.75" customHeight="1">
      <c r="A45" s="68"/>
      <c r="B45" s="60"/>
      <c r="C45" s="39"/>
      <c r="D45" s="58"/>
      <c r="E45" s="70"/>
      <c r="F45" s="70"/>
      <c r="G45" s="205"/>
      <c r="H45" s="183"/>
      <c r="I45" s="180"/>
      <c r="J45" s="180"/>
      <c r="K45" s="180"/>
      <c r="L45" s="1"/>
    </row>
    <row r="46" spans="1:12" ht="15" customHeight="1">
      <c r="A46" s="68"/>
      <c r="B46" s="60"/>
      <c r="C46" s="225"/>
      <c r="D46" s="225"/>
      <c r="E46" s="70"/>
      <c r="F46" s="70"/>
      <c r="G46" s="205"/>
      <c r="H46" s="183"/>
      <c r="I46" s="180"/>
      <c r="J46" s="180"/>
      <c r="K46" s="180"/>
      <c r="L46" s="1"/>
    </row>
    <row r="47" spans="1:12" ht="39.75" customHeight="1">
      <c r="A47" s="68"/>
      <c r="B47" s="60"/>
      <c r="C47" s="39"/>
      <c r="D47" s="58"/>
      <c r="E47" s="70"/>
      <c r="F47" s="70"/>
      <c r="G47" s="205"/>
      <c r="H47" s="183"/>
      <c r="I47" s="180"/>
      <c r="J47" s="180"/>
      <c r="K47" s="180"/>
      <c r="L47" s="1"/>
    </row>
    <row r="48" spans="1:12" ht="33" customHeight="1">
      <c r="A48" s="68"/>
      <c r="B48" s="60"/>
      <c r="C48" s="39"/>
      <c r="D48" s="58"/>
      <c r="E48" s="70"/>
      <c r="F48" s="70"/>
      <c r="G48" s="205"/>
      <c r="H48" s="183"/>
      <c r="I48" s="180"/>
      <c r="J48" s="180"/>
      <c r="K48" s="180"/>
      <c r="L48" s="1"/>
    </row>
    <row r="49" spans="1:12" ht="15" customHeight="1">
      <c r="A49" s="68"/>
      <c r="B49" s="60"/>
      <c r="C49" s="39"/>
      <c r="D49" s="58"/>
      <c r="E49" s="70"/>
      <c r="F49" s="97" t="s">
        <v>447</v>
      </c>
      <c r="G49" s="206"/>
      <c r="H49" s="183"/>
      <c r="I49" s="180"/>
      <c r="J49" s="180"/>
      <c r="K49" s="180"/>
      <c r="L49" s="1"/>
    </row>
    <row r="50" spans="1:12" ht="23.25" customHeight="1">
      <c r="A50" s="68"/>
      <c r="B50" s="60"/>
      <c r="C50" s="39"/>
      <c r="D50" s="58"/>
      <c r="E50" s="70"/>
      <c r="F50" s="96" t="s">
        <v>452</v>
      </c>
      <c r="G50" s="206"/>
      <c r="H50" s="183"/>
      <c r="I50" s="180"/>
      <c r="J50" s="180"/>
      <c r="K50" s="180"/>
      <c r="L50" s="1"/>
    </row>
    <row r="51" spans="1:12" ht="23.25" customHeight="1">
      <c r="A51" s="68"/>
      <c r="B51" s="60"/>
      <c r="C51" s="229"/>
      <c r="D51" s="225"/>
      <c r="E51" s="85"/>
      <c r="F51" s="97" t="s">
        <v>449</v>
      </c>
      <c r="G51" s="206"/>
      <c r="H51" s="59"/>
      <c r="I51" s="180"/>
      <c r="J51" s="180"/>
      <c r="K51" s="180"/>
      <c r="L51" s="1"/>
    </row>
    <row r="52" spans="1:12" ht="32.25" customHeight="1">
      <c r="A52" s="68"/>
      <c r="B52" s="60"/>
      <c r="C52" s="119"/>
      <c r="D52" s="58"/>
      <c r="E52" s="86"/>
      <c r="F52" s="97" t="s">
        <v>436</v>
      </c>
      <c r="G52" s="206"/>
      <c r="H52" s="59"/>
      <c r="I52" s="180"/>
      <c r="J52" s="180"/>
      <c r="K52" s="180"/>
      <c r="L52" s="1"/>
    </row>
    <row r="53" spans="1:12" ht="15" customHeight="1">
      <c r="A53" s="68"/>
      <c r="B53" s="60"/>
      <c r="C53" s="228"/>
      <c r="D53" s="228"/>
      <c r="E53" s="85"/>
      <c r="F53" s="162"/>
      <c r="G53" s="207"/>
      <c r="H53" s="59"/>
      <c r="I53" s="180"/>
      <c r="J53" s="180"/>
      <c r="K53" s="180"/>
      <c r="L53" s="1"/>
    </row>
    <row r="54" spans="1:12" ht="22.5" customHeight="1">
      <c r="A54" s="68"/>
      <c r="B54" s="60"/>
      <c r="C54" s="94"/>
      <c r="D54" s="95"/>
      <c r="E54" s="86"/>
      <c r="F54" s="162"/>
      <c r="G54" s="207"/>
      <c r="H54" s="59"/>
      <c r="I54" s="180"/>
      <c r="J54" s="180"/>
      <c r="K54" s="180"/>
      <c r="L54" s="1"/>
    </row>
    <row r="55" spans="1:12" ht="22.5" customHeight="1" thickBot="1">
      <c r="A55" s="72"/>
      <c r="B55" s="73"/>
      <c r="C55" s="74"/>
      <c r="D55" s="75"/>
      <c r="E55" s="76"/>
      <c r="F55" s="76"/>
      <c r="G55" s="208"/>
      <c r="H55" s="183"/>
      <c r="I55" s="180"/>
      <c r="J55" s="180"/>
      <c r="K55" s="180"/>
      <c r="L55" s="1"/>
    </row>
    <row r="56" spans="5:12" ht="22.5" customHeight="1">
      <c r="E56" s="53"/>
      <c r="F56" s="53"/>
      <c r="G56" s="53"/>
      <c r="H56" s="183"/>
      <c r="I56" s="180"/>
      <c r="J56" s="180"/>
      <c r="K56" s="180"/>
      <c r="L56" s="1"/>
    </row>
    <row r="57" spans="5:12" ht="28.5" customHeight="1">
      <c r="E57" s="53"/>
      <c r="F57" s="53"/>
      <c r="G57" s="53"/>
      <c r="H57" s="183"/>
      <c r="I57" s="180"/>
      <c r="J57" s="180"/>
      <c r="K57" s="180"/>
      <c r="L57" s="1"/>
    </row>
    <row r="58" spans="5:12" ht="29.25" customHeight="1">
      <c r="E58" s="53"/>
      <c r="F58" s="53"/>
      <c r="G58" s="53"/>
      <c r="H58" s="61"/>
      <c r="I58" s="1"/>
      <c r="J58" s="1"/>
      <c r="K58" s="1"/>
      <c r="L58" s="1"/>
    </row>
    <row r="59" spans="8:12" ht="26.25" customHeight="1">
      <c r="H59" s="61"/>
      <c r="I59" s="1"/>
      <c r="J59" s="1"/>
      <c r="K59" s="1"/>
      <c r="L59" s="1"/>
    </row>
    <row r="60" spans="8:12" ht="23.25" customHeight="1">
      <c r="H60" s="61"/>
      <c r="I60" s="1"/>
      <c r="J60" s="1"/>
      <c r="K60" s="1"/>
      <c r="L60" s="1"/>
    </row>
    <row r="61" spans="8:12" ht="29.25" customHeight="1">
      <c r="H61" s="61"/>
      <c r="I61" s="1"/>
      <c r="J61" s="1"/>
      <c r="K61" s="1"/>
      <c r="L61" s="1"/>
    </row>
    <row r="62" spans="8:12" ht="31.5" customHeight="1">
      <c r="H62" s="61"/>
      <c r="I62" s="1"/>
      <c r="J62" s="1"/>
      <c r="K62" s="1"/>
      <c r="L62" s="1"/>
    </row>
    <row r="63" spans="8:12" ht="33" customHeight="1">
      <c r="H63" s="61"/>
      <c r="I63" s="1"/>
      <c r="J63" s="1"/>
      <c r="K63" s="1"/>
      <c r="L63" s="1"/>
    </row>
    <row r="64" spans="8:12" ht="24" customHeight="1">
      <c r="H64" s="61"/>
      <c r="I64" s="1"/>
      <c r="J64" s="1"/>
      <c r="K64" s="1"/>
      <c r="L64" s="1"/>
    </row>
    <row r="65" spans="8:12" ht="30.75" customHeight="1">
      <c r="H65" s="61"/>
      <c r="I65" s="1"/>
      <c r="J65" s="1"/>
      <c r="K65" s="1"/>
      <c r="L65" s="1"/>
    </row>
    <row r="66" spans="8:12" ht="9.75" customHeight="1">
      <c r="H66" s="61"/>
      <c r="I66" s="1"/>
      <c r="J66" s="1"/>
      <c r="K66" s="1"/>
      <c r="L66" s="1"/>
    </row>
    <row r="67" spans="8:12" ht="36" customHeight="1">
      <c r="H67" s="61"/>
      <c r="I67" s="1"/>
      <c r="J67" s="1"/>
      <c r="K67" s="1"/>
      <c r="L67" s="1"/>
    </row>
    <row r="68" spans="8:12" ht="27.75" customHeight="1">
      <c r="H68" s="61"/>
      <c r="I68" s="1"/>
      <c r="J68" s="1"/>
      <c r="K68" s="1"/>
      <c r="L68" s="1"/>
    </row>
    <row r="69" spans="8:12" ht="44.25" customHeight="1">
      <c r="H69" s="61"/>
      <c r="I69" s="1"/>
      <c r="J69" s="1"/>
      <c r="K69" s="1"/>
      <c r="L69" s="1"/>
    </row>
    <row r="70" spans="8:12" ht="9.75" customHeight="1">
      <c r="H70" s="61"/>
      <c r="I70" s="1"/>
      <c r="J70" s="1"/>
      <c r="K70" s="1"/>
      <c r="L70" s="1"/>
    </row>
    <row r="71" spans="8:12" ht="37.5" customHeight="1">
      <c r="H71" s="61"/>
      <c r="I71" s="1"/>
      <c r="J71" s="1"/>
      <c r="K71" s="1"/>
      <c r="L71" s="1"/>
    </row>
    <row r="72" spans="8:12" ht="26.25" customHeight="1">
      <c r="H72" s="61"/>
      <c r="I72" s="1"/>
      <c r="J72" s="1"/>
      <c r="K72" s="1"/>
      <c r="L72" s="1"/>
    </row>
    <row r="73" spans="8:12" ht="26.25" customHeight="1">
      <c r="H73" s="61"/>
      <c r="I73" s="1"/>
      <c r="J73" s="1"/>
      <c r="K73" s="1"/>
      <c r="L73" s="1"/>
    </row>
    <row r="74" spans="8:12" ht="33.75" customHeight="1">
      <c r="H74" s="61"/>
      <c r="I74" s="1"/>
      <c r="J74" s="1"/>
      <c r="K74" s="1"/>
      <c r="L74" s="1"/>
    </row>
    <row r="75" spans="8:12" ht="33" customHeight="1">
      <c r="H75" s="61"/>
      <c r="I75" s="1"/>
      <c r="J75" s="1"/>
      <c r="K75" s="1"/>
      <c r="L75" s="1"/>
    </row>
    <row r="76" spans="8:12" ht="31.5" customHeight="1">
      <c r="H76" s="61"/>
      <c r="I76" s="1"/>
      <c r="J76" s="1"/>
      <c r="K76" s="1"/>
      <c r="L76" s="1"/>
    </row>
    <row r="77" spans="8:12" ht="9.75" customHeight="1">
      <c r="H77" s="61"/>
      <c r="I77" s="1"/>
      <c r="J77" s="1"/>
      <c r="K77" s="1"/>
      <c r="L77" s="1"/>
    </row>
    <row r="78" spans="8:12" ht="44.25" customHeight="1">
      <c r="H78" s="61"/>
      <c r="I78" s="1"/>
      <c r="J78" s="1"/>
      <c r="K78" s="1"/>
      <c r="L78" s="1"/>
    </row>
    <row r="79" spans="8:12" ht="32.25" customHeight="1">
      <c r="H79" s="61"/>
      <c r="I79" s="1"/>
      <c r="J79" s="1"/>
      <c r="K79" s="1"/>
      <c r="L79" s="1"/>
    </row>
    <row r="80" spans="8:12" ht="25.5" customHeight="1">
      <c r="H80" s="61"/>
      <c r="I80" s="1"/>
      <c r="J80" s="1"/>
      <c r="K80" s="1"/>
      <c r="L80" s="1"/>
    </row>
    <row r="81" spans="8:12" ht="27" customHeight="1">
      <c r="H81" s="61"/>
      <c r="I81" s="1"/>
      <c r="J81" s="1"/>
      <c r="K81" s="1"/>
      <c r="L81" s="1"/>
    </row>
    <row r="82" spans="8:12" ht="32.25" customHeight="1">
      <c r="H82" s="61"/>
      <c r="I82" s="1"/>
      <c r="J82" s="1"/>
      <c r="K82" s="1"/>
      <c r="L82" s="1"/>
    </row>
    <row r="83" spans="8:12" ht="10.5" customHeight="1">
      <c r="H83" s="61"/>
      <c r="I83" s="1"/>
      <c r="J83" s="1"/>
      <c r="K83" s="1"/>
      <c r="L83" s="1"/>
    </row>
    <row r="84" spans="8:12" ht="29.25" customHeight="1">
      <c r="H84" s="61"/>
      <c r="I84" s="1"/>
      <c r="J84" s="1"/>
      <c r="K84" s="1"/>
      <c r="L84" s="1"/>
    </row>
    <row r="85" spans="8:12" ht="24" customHeight="1">
      <c r="H85" s="61"/>
      <c r="I85" s="1"/>
      <c r="J85" s="1"/>
      <c r="K85" s="1"/>
      <c r="L85" s="1"/>
    </row>
    <row r="86" spans="8:12" ht="24" customHeight="1">
      <c r="H86" s="61"/>
      <c r="I86" s="1"/>
      <c r="J86" s="1"/>
      <c r="K86" s="1"/>
      <c r="L86" s="1"/>
    </row>
    <row r="87" spans="8:12" ht="24" customHeight="1">
      <c r="H87" s="61"/>
      <c r="I87" s="1"/>
      <c r="J87" s="1"/>
      <c r="K87" s="1"/>
      <c r="L87" s="1"/>
    </row>
    <row r="88" spans="8:12" ht="24" customHeight="1">
      <c r="H88" s="61"/>
      <c r="I88" s="1"/>
      <c r="J88" s="1"/>
      <c r="K88" s="1"/>
      <c r="L88" s="1"/>
    </row>
    <row r="89" spans="8:12" ht="24" customHeight="1">
      <c r="H89" s="61"/>
      <c r="I89" s="1"/>
      <c r="J89" s="1"/>
      <c r="K89" s="1"/>
      <c r="L89" s="1"/>
    </row>
    <row r="90" spans="8:12" ht="7.5" customHeight="1">
      <c r="H90" s="61"/>
      <c r="I90" s="1"/>
      <c r="J90" s="1"/>
      <c r="K90" s="1"/>
      <c r="L90" s="1"/>
    </row>
    <row r="91" spans="8:12" ht="17.25" customHeight="1">
      <c r="H91" s="61"/>
      <c r="I91" s="1"/>
      <c r="J91" s="1"/>
      <c r="K91" s="1"/>
      <c r="L91" s="1"/>
    </row>
    <row r="92" spans="8:12" ht="57.75" customHeight="1">
      <c r="H92" s="61"/>
      <c r="I92" s="1"/>
      <c r="J92" s="1"/>
      <c r="K92" s="1"/>
      <c r="L92" s="1"/>
    </row>
    <row r="93" spans="8:12" ht="9" customHeight="1">
      <c r="H93" s="61"/>
      <c r="I93" s="1"/>
      <c r="J93" s="1"/>
      <c r="K93" s="1"/>
      <c r="L93" s="1"/>
    </row>
    <row r="94" spans="8:12" ht="17.25" customHeight="1">
      <c r="H94" s="61"/>
      <c r="I94" s="1"/>
      <c r="J94" s="1"/>
      <c r="K94" s="1"/>
      <c r="L94" s="1"/>
    </row>
    <row r="95" spans="8:12" ht="30" customHeight="1">
      <c r="H95" s="61"/>
      <c r="I95" s="1"/>
      <c r="J95" s="1"/>
      <c r="K95" s="1"/>
      <c r="L95" s="1"/>
    </row>
    <row r="96" spans="8:12" ht="30" customHeight="1">
      <c r="H96" s="61"/>
      <c r="I96" s="1"/>
      <c r="J96" s="1"/>
      <c r="K96" s="1"/>
      <c r="L96" s="1"/>
    </row>
    <row r="97" spans="8:12" ht="7.5" customHeight="1">
      <c r="H97" s="61"/>
      <c r="I97" s="1"/>
      <c r="J97" s="1"/>
      <c r="K97" s="1"/>
      <c r="L97" s="1"/>
    </row>
    <row r="98" spans="8:12" ht="30.75" customHeight="1">
      <c r="H98" s="61"/>
      <c r="I98" s="1"/>
      <c r="J98" s="1"/>
      <c r="K98" s="1"/>
      <c r="L98" s="1"/>
    </row>
    <row r="99" spans="8:12" ht="26.25" customHeight="1">
      <c r="H99" s="61"/>
      <c r="I99" s="1"/>
      <c r="J99" s="1"/>
      <c r="K99" s="1"/>
      <c r="L99" s="1"/>
    </row>
    <row r="100" spans="8:12" ht="9" customHeight="1">
      <c r="H100" s="61"/>
      <c r="I100" s="1"/>
      <c r="J100" s="1"/>
      <c r="K100" s="1"/>
      <c r="L100" s="1"/>
    </row>
    <row r="101" spans="8:12" ht="34.5" customHeight="1">
      <c r="H101" s="61"/>
      <c r="I101" s="1"/>
      <c r="J101" s="1"/>
      <c r="K101" s="1"/>
      <c r="L101" s="1"/>
    </row>
    <row r="102" spans="8:12" ht="37.5" customHeight="1">
      <c r="H102" s="61"/>
      <c r="I102" s="1"/>
      <c r="J102" s="1"/>
      <c r="K102" s="1"/>
      <c r="L102" s="1"/>
    </row>
    <row r="103" spans="8:12" ht="37.5" customHeight="1">
      <c r="H103" s="61"/>
      <c r="I103" s="1"/>
      <c r="J103" s="1"/>
      <c r="K103" s="1"/>
      <c r="L103" s="1"/>
    </row>
    <row r="104" spans="8:12" ht="6" customHeight="1">
      <c r="H104" s="61"/>
      <c r="I104" s="1"/>
      <c r="J104" s="1"/>
      <c r="K104" s="1"/>
      <c r="L104" s="1"/>
    </row>
    <row r="105" spans="8:12" ht="21" customHeight="1">
      <c r="H105" s="61"/>
      <c r="I105" s="1"/>
      <c r="J105" s="1"/>
      <c r="K105" s="1"/>
      <c r="L105" s="1"/>
    </row>
    <row r="106" spans="8:12" ht="32.25" customHeight="1">
      <c r="H106" s="61"/>
      <c r="I106" s="1"/>
      <c r="J106" s="1"/>
      <c r="K106" s="1"/>
      <c r="L106" s="1"/>
    </row>
    <row r="107" spans="8:12" ht="33" customHeight="1">
      <c r="H107" s="61"/>
      <c r="I107" s="1"/>
      <c r="J107" s="1"/>
      <c r="K107" s="1"/>
      <c r="L107" s="1"/>
    </row>
    <row r="108" spans="8:12" ht="30.75" customHeight="1">
      <c r="H108" s="61"/>
      <c r="I108" s="1"/>
      <c r="J108" s="1"/>
      <c r="K108" s="1"/>
      <c r="L108" s="1"/>
    </row>
    <row r="109" spans="8:12" ht="29.25" customHeight="1">
      <c r="H109" s="61"/>
      <c r="I109" s="1"/>
      <c r="J109" s="1"/>
      <c r="K109" s="1"/>
      <c r="L109" s="1"/>
    </row>
    <row r="110" spans="8:12" ht="24" customHeight="1">
      <c r="H110" s="61"/>
      <c r="I110" s="1"/>
      <c r="J110" s="1"/>
      <c r="K110" s="1"/>
      <c r="L110" s="1"/>
    </row>
    <row r="111" spans="8:12" ht="32.25" customHeight="1">
      <c r="H111" s="61"/>
      <c r="I111" s="1"/>
      <c r="J111" s="1"/>
      <c r="K111" s="1"/>
      <c r="L111" s="1"/>
    </row>
    <row r="112" spans="8:12" ht="27.75" customHeight="1">
      <c r="H112" s="61"/>
      <c r="I112" s="1"/>
      <c r="J112" s="1"/>
      <c r="K112" s="1"/>
      <c r="L112" s="1"/>
    </row>
    <row r="113" spans="8:12" ht="13.5" customHeight="1">
      <c r="H113" s="61"/>
      <c r="I113" s="1"/>
      <c r="J113" s="1"/>
      <c r="K113" s="1"/>
      <c r="L113" s="1"/>
    </row>
    <row r="114" spans="8:12" ht="31.5" customHeight="1">
      <c r="H114" s="61"/>
      <c r="I114" s="1"/>
      <c r="J114" s="1"/>
      <c r="K114" s="1"/>
      <c r="L114" s="1"/>
    </row>
    <row r="115" spans="8:12" ht="34.5" customHeight="1">
      <c r="H115" s="91"/>
      <c r="I115" s="92"/>
      <c r="J115" s="1"/>
      <c r="K115" s="1"/>
      <c r="L115" s="1"/>
    </row>
    <row r="116" spans="8:12" ht="30" customHeight="1">
      <c r="H116" s="91"/>
      <c r="I116" s="92"/>
      <c r="J116" s="1"/>
      <c r="K116" s="1"/>
      <c r="L116" s="1"/>
    </row>
    <row r="117" spans="8:48" ht="31.5" customHeight="1">
      <c r="H117" s="61"/>
      <c r="I117" s="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</row>
    <row r="118" spans="8:48" ht="32.25" customHeight="1">
      <c r="H118" s="61"/>
      <c r="I118" s="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</row>
    <row r="119" spans="1:48" s="93" customFormat="1" ht="28.5" customHeight="1">
      <c r="A119" s="2"/>
      <c r="B119" s="2"/>
      <c r="C119" s="3"/>
      <c r="D119" s="4"/>
      <c r="E119" s="5"/>
      <c r="F119" s="5"/>
      <c r="G119" s="5"/>
      <c r="H119" s="6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s="93" customFormat="1" ht="17.25" customHeight="1">
      <c r="A120" s="2"/>
      <c r="B120" s="2"/>
      <c r="C120" s="3"/>
      <c r="D120" s="4"/>
      <c r="E120" s="5"/>
      <c r="F120" s="5"/>
      <c r="G120" s="5"/>
      <c r="H120" s="6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8:12" ht="25.5" customHeight="1">
      <c r="H121" s="61"/>
      <c r="I121" s="1"/>
      <c r="J121" s="1"/>
      <c r="K121" s="1"/>
      <c r="L121" s="1"/>
    </row>
    <row r="122" spans="8:12" ht="23.25" customHeight="1">
      <c r="H122" s="61"/>
      <c r="I122" s="1"/>
      <c r="J122" s="1"/>
      <c r="K122" s="1"/>
      <c r="L122" s="1"/>
    </row>
    <row r="123" spans="8:12" ht="33.75" customHeight="1">
      <c r="H123" s="61"/>
      <c r="I123" s="1"/>
      <c r="J123" s="1"/>
      <c r="K123" s="1"/>
      <c r="L123" s="1"/>
    </row>
    <row r="124" spans="8:12" ht="30.75" customHeight="1">
      <c r="H124" s="61"/>
      <c r="I124" s="1"/>
      <c r="J124" s="1"/>
      <c r="K124" s="1"/>
      <c r="L124" s="1"/>
    </row>
    <row r="125" spans="8:12" ht="11.25" customHeight="1">
      <c r="H125" s="61"/>
      <c r="I125" s="1"/>
      <c r="J125" s="1"/>
      <c r="K125" s="1"/>
      <c r="L125" s="1"/>
    </row>
    <row r="126" spans="8:12" ht="36.75" customHeight="1">
      <c r="H126" s="61"/>
      <c r="I126" s="1"/>
      <c r="J126" s="1"/>
      <c r="K126" s="1"/>
      <c r="L126" s="1"/>
    </row>
    <row r="127" spans="8:12" ht="36" customHeight="1">
      <c r="H127" s="61"/>
      <c r="I127" s="1"/>
      <c r="J127" s="1"/>
      <c r="K127" s="1"/>
      <c r="L127" s="1"/>
    </row>
    <row r="128" spans="8:12" ht="36" customHeight="1">
      <c r="H128" s="61"/>
      <c r="I128" s="1"/>
      <c r="J128" s="1"/>
      <c r="K128" s="1"/>
      <c r="L128" s="1"/>
    </row>
    <row r="129" spans="8:12" ht="36" customHeight="1">
      <c r="H129" s="62"/>
      <c r="I129" s="1"/>
      <c r="J129" s="1"/>
      <c r="K129" s="1"/>
      <c r="L129" s="1"/>
    </row>
    <row r="130" spans="8:12" ht="36" customHeight="1">
      <c r="H130" s="61"/>
      <c r="I130" s="1"/>
      <c r="J130" s="1"/>
      <c r="K130" s="1"/>
      <c r="L130" s="1"/>
    </row>
    <row r="131" spans="8:12" ht="36" customHeight="1">
      <c r="H131" s="61"/>
      <c r="I131" s="1"/>
      <c r="J131" s="1"/>
      <c r="K131" s="1"/>
      <c r="L131" s="1"/>
    </row>
    <row r="132" spans="8:12" ht="36" customHeight="1">
      <c r="H132" s="61"/>
      <c r="I132" s="1"/>
      <c r="J132" s="1"/>
      <c r="K132" s="1"/>
      <c r="L132" s="1"/>
    </row>
    <row r="133" spans="8:12" ht="36" customHeight="1">
      <c r="H133" s="61"/>
      <c r="I133" s="1"/>
      <c r="J133" s="1"/>
      <c r="K133" s="1"/>
      <c r="L133" s="1"/>
    </row>
    <row r="134" spans="8:12" ht="36" customHeight="1">
      <c r="H134" s="61"/>
      <c r="I134" s="1"/>
      <c r="J134" s="1"/>
      <c r="K134" s="1"/>
      <c r="L134" s="1"/>
    </row>
    <row r="135" spans="8:12" ht="36" customHeight="1">
      <c r="H135" s="61"/>
      <c r="I135" s="1"/>
      <c r="J135" s="1"/>
      <c r="K135" s="1"/>
      <c r="L135" s="1"/>
    </row>
    <row r="136" spans="8:12" ht="36" customHeight="1">
      <c r="H136" s="61"/>
      <c r="I136" s="1"/>
      <c r="J136" s="1"/>
      <c r="K136" s="1"/>
      <c r="L136" s="1"/>
    </row>
    <row r="137" spans="8:12" ht="36" customHeight="1">
      <c r="H137" s="61"/>
      <c r="I137" s="1"/>
      <c r="J137" s="1"/>
      <c r="K137" s="1"/>
      <c r="L137" s="1"/>
    </row>
    <row r="138" spans="8:12" ht="36" customHeight="1">
      <c r="H138" s="61"/>
      <c r="I138" s="1"/>
      <c r="J138" s="1"/>
      <c r="K138" s="1"/>
      <c r="L138" s="1"/>
    </row>
    <row r="139" spans="8:12" ht="36" customHeight="1">
      <c r="H139" s="61"/>
      <c r="I139" s="1"/>
      <c r="J139" s="1"/>
      <c r="K139" s="1"/>
      <c r="L139" s="1"/>
    </row>
    <row r="140" spans="8:12" ht="36" customHeight="1">
      <c r="H140" s="61"/>
      <c r="I140" s="1"/>
      <c r="J140" s="1"/>
      <c r="K140" s="1"/>
      <c r="L140" s="1"/>
    </row>
    <row r="141" spans="8:12" ht="36" customHeight="1">
      <c r="H141" s="61"/>
      <c r="I141" s="1"/>
      <c r="J141" s="1"/>
      <c r="K141" s="1"/>
      <c r="L141" s="1"/>
    </row>
    <row r="142" spans="8:12" ht="36" customHeight="1">
      <c r="H142" s="61"/>
      <c r="I142" s="1"/>
      <c r="J142" s="1"/>
      <c r="K142" s="1"/>
      <c r="L142" s="1"/>
    </row>
    <row r="143" spans="8:12" ht="36" customHeight="1">
      <c r="H143" s="61"/>
      <c r="I143" s="1"/>
      <c r="J143" s="1"/>
      <c r="K143" s="1"/>
      <c r="L143" s="1"/>
    </row>
    <row r="144" spans="8:12" ht="36" customHeight="1">
      <c r="H144" s="61"/>
      <c r="I144" s="1"/>
      <c r="J144" s="1"/>
      <c r="K144" s="1"/>
      <c r="L144" s="1"/>
    </row>
    <row r="145" spans="8:12" ht="36" customHeight="1">
      <c r="H145" s="61"/>
      <c r="I145" s="1"/>
      <c r="J145" s="1"/>
      <c r="K145" s="1"/>
      <c r="L145" s="1"/>
    </row>
    <row r="146" spans="8:12" ht="36" customHeight="1">
      <c r="H146" s="61"/>
      <c r="I146" s="1"/>
      <c r="J146" s="1"/>
      <c r="K146" s="1"/>
      <c r="L146" s="1"/>
    </row>
    <row r="147" spans="8:12" ht="36" customHeight="1">
      <c r="H147" s="61"/>
      <c r="I147" s="1"/>
      <c r="J147" s="1"/>
      <c r="K147" s="1"/>
      <c r="L147" s="1"/>
    </row>
    <row r="148" spans="8:12" ht="36" customHeight="1">
      <c r="H148" s="61"/>
      <c r="I148" s="1"/>
      <c r="J148" s="1"/>
      <c r="K148" s="1"/>
      <c r="L148" s="1"/>
    </row>
    <row r="149" spans="8:12" ht="12.75">
      <c r="H149" s="61"/>
      <c r="I149" s="1"/>
      <c r="J149" s="1"/>
      <c r="K149" s="1"/>
      <c r="L149" s="1"/>
    </row>
    <row r="150" spans="8:12" ht="31.5" customHeight="1">
      <c r="H150" s="61"/>
      <c r="I150" s="1"/>
      <c r="J150" s="1"/>
      <c r="K150" s="1"/>
      <c r="L150" s="1"/>
    </row>
    <row r="151" spans="8:12" ht="27.75" customHeight="1">
      <c r="H151" s="61"/>
      <c r="I151" s="1"/>
      <c r="J151" s="1"/>
      <c r="K151" s="1"/>
      <c r="L151" s="1"/>
    </row>
    <row r="152" spans="8:12" ht="27.75" customHeight="1">
      <c r="H152" s="61"/>
      <c r="I152" s="1"/>
      <c r="J152" s="1"/>
      <c r="K152" s="1"/>
      <c r="L152" s="1"/>
    </row>
    <row r="153" spans="8:12" ht="27.75" customHeight="1">
      <c r="H153" s="61"/>
      <c r="I153" s="1"/>
      <c r="J153" s="1"/>
      <c r="K153" s="1"/>
      <c r="L153" s="1"/>
    </row>
    <row r="154" spans="8:12" ht="27.75" customHeight="1">
      <c r="H154" s="61"/>
      <c r="I154" s="1"/>
      <c r="J154" s="1"/>
      <c r="K154" s="1"/>
      <c r="L154" s="1"/>
    </row>
    <row r="155" spans="8:12" ht="27.75" customHeight="1">
      <c r="H155" s="61"/>
      <c r="I155" s="1"/>
      <c r="J155" s="1"/>
      <c r="K155" s="1"/>
      <c r="L155" s="1"/>
    </row>
    <row r="156" spans="8:12" ht="27.75" customHeight="1">
      <c r="H156" s="61"/>
      <c r="I156" s="1"/>
      <c r="J156" s="1"/>
      <c r="K156" s="1"/>
      <c r="L156" s="1"/>
    </row>
    <row r="157" spans="8:12" ht="27.75" customHeight="1">
      <c r="H157" s="61"/>
      <c r="I157" s="1"/>
      <c r="J157" s="1"/>
      <c r="K157" s="1"/>
      <c r="L157" s="1"/>
    </row>
    <row r="158" spans="8:12" ht="27.75" customHeight="1">
      <c r="H158" s="61"/>
      <c r="I158" s="1"/>
      <c r="J158" s="1"/>
      <c r="K158" s="1"/>
      <c r="L158" s="1"/>
    </row>
    <row r="159" spans="8:12" ht="27.75" customHeight="1">
      <c r="H159" s="61"/>
      <c r="I159" s="1"/>
      <c r="J159" s="1"/>
      <c r="K159" s="1"/>
      <c r="L159" s="1"/>
    </row>
    <row r="160" spans="8:12" ht="27.75" customHeight="1">
      <c r="H160" s="61"/>
      <c r="I160" s="1"/>
      <c r="J160" s="1"/>
      <c r="K160" s="1"/>
      <c r="L160" s="1"/>
    </row>
    <row r="161" spans="8:12" ht="27.75" customHeight="1">
      <c r="H161" s="61"/>
      <c r="I161" s="1"/>
      <c r="J161" s="1"/>
      <c r="K161" s="1"/>
      <c r="L161" s="1"/>
    </row>
    <row r="162" spans="8:12" ht="27.75" customHeight="1">
      <c r="H162" s="70"/>
      <c r="I162" s="70"/>
      <c r="J162" s="1"/>
      <c r="K162" s="1"/>
      <c r="L162" s="1"/>
    </row>
    <row r="163" spans="8:12" ht="27.75" customHeight="1">
      <c r="H163" s="70"/>
      <c r="I163" s="71" t="s">
        <v>439</v>
      </c>
      <c r="J163" s="1"/>
      <c r="K163" s="1"/>
      <c r="L163" s="1"/>
    </row>
    <row r="164" spans="8:12" ht="12.75">
      <c r="H164" s="70"/>
      <c r="I164" s="71"/>
      <c r="J164" s="61"/>
      <c r="K164" s="1"/>
      <c r="L164" s="1"/>
    </row>
    <row r="165" spans="8:12" ht="24.75" customHeight="1">
      <c r="H165" s="70"/>
      <c r="I165" s="71"/>
      <c r="J165" s="61"/>
      <c r="K165" s="1"/>
      <c r="L165" s="1"/>
    </row>
    <row r="166" spans="8:12" ht="12.75">
      <c r="H166" s="70"/>
      <c r="I166" s="71"/>
      <c r="J166" s="61"/>
      <c r="K166" s="1"/>
      <c r="L166" s="1"/>
    </row>
    <row r="167" spans="8:12" ht="12.75" customHeight="1">
      <c r="H167" s="70"/>
      <c r="I167" s="71"/>
      <c r="J167" s="61"/>
      <c r="K167" s="1"/>
      <c r="L167" s="1"/>
    </row>
    <row r="168" spans="8:11" ht="12.75" customHeight="1">
      <c r="H168" s="70"/>
      <c r="I168" s="71"/>
      <c r="J168" s="110"/>
      <c r="K168" s="111"/>
    </row>
    <row r="169" spans="8:11" ht="12.75" customHeight="1">
      <c r="H169" s="70"/>
      <c r="I169" s="70"/>
      <c r="J169" s="226">
        <v>42069</v>
      </c>
      <c r="K169" s="227"/>
    </row>
    <row r="170" spans="8:11" ht="12.75">
      <c r="H170" s="85"/>
      <c r="I170" s="85"/>
      <c r="J170" s="71"/>
      <c r="K170" s="112"/>
    </row>
    <row r="171" spans="8:11" ht="12.75">
      <c r="H171" s="86"/>
      <c r="I171" s="86"/>
      <c r="J171" s="71"/>
      <c r="K171" s="112"/>
    </row>
    <row r="172" spans="8:11" ht="13.5" thickBot="1">
      <c r="H172" s="76"/>
      <c r="I172" s="76"/>
      <c r="J172" s="71"/>
      <c r="K172" s="112"/>
    </row>
    <row r="173" spans="8:11" ht="12.75">
      <c r="H173" s="53"/>
      <c r="I173" s="53"/>
      <c r="J173" s="71"/>
      <c r="K173" s="112"/>
    </row>
    <row r="174" spans="8:11" ht="12.75">
      <c r="H174" s="53"/>
      <c r="I174" s="53"/>
      <c r="J174" s="71"/>
      <c r="K174" s="112"/>
    </row>
    <row r="175" spans="8:11" ht="12.75">
      <c r="H175" s="53"/>
      <c r="I175" s="53"/>
      <c r="J175" s="70"/>
      <c r="K175" s="113"/>
    </row>
    <row r="176" spans="10:11" ht="12.75">
      <c r="J176" s="85"/>
      <c r="K176" s="114"/>
    </row>
    <row r="177" spans="10:11" ht="12.75">
      <c r="J177" s="86"/>
      <c r="K177" s="115"/>
    </row>
    <row r="178" spans="10:11" ht="13.5" thickBot="1">
      <c r="J178" s="76"/>
      <c r="K178" s="116"/>
    </row>
    <row r="179" spans="10:11" ht="12.75">
      <c r="J179" s="53"/>
      <c r="K179" s="53"/>
    </row>
    <row r="180" spans="10:11" ht="12.75">
      <c r="J180" s="53"/>
      <c r="K180" s="53"/>
    </row>
    <row r="181" spans="10:11" ht="12.75">
      <c r="J181" s="53"/>
      <c r="K181" s="53"/>
    </row>
  </sheetData>
  <sheetProtection formatCells="0"/>
  <mergeCells count="8">
    <mergeCell ref="A1:G1"/>
    <mergeCell ref="B4:C4"/>
    <mergeCell ref="B5:C5"/>
    <mergeCell ref="C46:D46"/>
    <mergeCell ref="J169:K169"/>
    <mergeCell ref="C53:D53"/>
    <mergeCell ref="C51:D51"/>
    <mergeCell ref="A44:B44"/>
  </mergeCells>
  <printOptions horizontalCentered="1" verticalCentered="1"/>
  <pageMargins left="0.9055118110236221" right="1.7716535433070868" top="0.7874015748031497" bottom="0.7874015748031497" header="0.5905511811023623" footer="0.5905511811023623"/>
  <pageSetup fitToHeight="0" horizontalDpi="300" verticalDpi="300" orientation="landscape" paperSize="9" scale="65" r:id="rId1"/>
  <headerFooter alignWithMargins="0">
    <oddFooter>&amp;CFolha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Mirna</cp:lastModifiedBy>
  <cp:lastPrinted>2015-06-24T14:33:23Z</cp:lastPrinted>
  <dcterms:created xsi:type="dcterms:W3CDTF">2011-05-24T11:15:47Z</dcterms:created>
  <dcterms:modified xsi:type="dcterms:W3CDTF">2015-06-24T15:14:30Z</dcterms:modified>
  <cp:category/>
  <cp:version/>
  <cp:contentType/>
  <cp:contentStatus/>
</cp:coreProperties>
</file>