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8355"/>
  </bookViews>
  <sheets>
    <sheet name="Planilha1" sheetId="1" r:id="rId1"/>
  </sheets>
  <calcPr calcId="144525"/>
</workbook>
</file>

<file path=xl/comments1.xml><?xml version="1.0" encoding="utf-8"?>
<comments xmlns="http://schemas.openxmlformats.org/spreadsheetml/2006/main">
  <authors>
    <author>Sergio Savastano</author>
  </authors>
  <commentList>
    <comment ref="A4" authorId="0">
      <text>
        <r>
          <rPr>
            <sz val="8"/>
            <rFont val="Tahoma"/>
            <charset val="0"/>
          </rPr>
          <t>depreciação estimada pelo método linear:
D = (Vi - Vf) / Vu</t>
        </r>
      </text>
    </comment>
    <comment ref="B6" authorId="0">
      <text>
        <r>
          <rPr>
            <b/>
            <sz val="8"/>
            <rFont val="Tahoma"/>
            <charset val="0"/>
          </rPr>
          <t>sugestão</t>
        </r>
        <r>
          <rPr>
            <sz val="8"/>
            <rFont val="Tahoma"/>
            <charset val="0"/>
          </rPr>
          <t>:- o valor de venda pode ser estimado  como sendo 10% do valor de aquisição</t>
        </r>
      </text>
    </comment>
    <comment ref="B7" authorId="0">
      <text>
        <r>
          <rPr>
            <b/>
            <sz val="8"/>
            <rFont val="Tahoma"/>
            <charset val="0"/>
          </rPr>
          <t xml:space="preserve">sugestão: </t>
        </r>
        <r>
          <rPr>
            <sz val="8"/>
            <rFont val="Tahoma"/>
            <charset val="0"/>
          </rPr>
          <t>consulte a tabela "Uso e vida útil  médios...", ao lado.</t>
        </r>
      </text>
    </comment>
    <comment ref="G7" authorId="0">
      <text>
        <r>
          <rPr>
            <b/>
            <sz val="8"/>
            <rFont val="Tahoma"/>
            <charset val="0"/>
          </rPr>
          <t xml:space="preserve">Equações propostas pela ASAE:
</t>
        </r>
        <r>
          <rPr>
            <sz val="8"/>
            <rFont val="Tahoma"/>
            <charset val="0"/>
          </rPr>
          <t>P/ tratores com potência na TDP &lt; 200 CV: combust. (L/h) = 0,151 x potência na TDP (CV)
P/ tratores com potência na TDP &gt; 200 CV: combust. (L/h) = 0,164 x potência na TDP (CV)</t>
        </r>
      </text>
    </comment>
    <comment ref="B8" authorId="0">
      <text>
        <r>
          <rPr>
            <b/>
            <sz val="8"/>
            <rFont val="Tahoma"/>
            <charset val="0"/>
          </rPr>
          <t xml:space="preserve">sugestão: </t>
        </r>
        <r>
          <rPr>
            <sz val="8"/>
            <rFont val="Tahoma"/>
            <charset val="0"/>
          </rPr>
          <t>consulte a tabela "Uso e vida útil  médios...", ao lado.</t>
        </r>
      </text>
    </comment>
    <comment ref="G10" authorId="0">
      <text>
        <r>
          <rPr>
            <b/>
            <sz val="8"/>
            <rFont val="Tahoma"/>
            <charset val="0"/>
          </rPr>
          <t xml:space="preserve">sugestão: </t>
        </r>
        <r>
          <rPr>
            <sz val="8"/>
            <rFont val="Tahoma"/>
            <charset val="0"/>
          </rPr>
          <t xml:space="preserve">15x40 turbo
</t>
        </r>
      </text>
    </comment>
    <comment ref="G11" authorId="0">
      <text>
        <r>
          <rPr>
            <b/>
            <sz val="8"/>
            <rFont val="Tahoma"/>
            <charset val="0"/>
          </rPr>
          <t>equação proposta pela ASAE:</t>
        </r>
        <r>
          <rPr>
            <sz val="8"/>
            <rFont val="Tahoma"/>
            <charset val="0"/>
          </rPr>
          <t xml:space="preserve">
L (L/hora) = (0,00043 x potência na TDP) + 0,02169</t>
        </r>
      </text>
    </comment>
    <comment ref="B12" authorId="0">
      <text>
        <r>
          <rPr>
            <b/>
            <sz val="8"/>
            <rFont val="Tahoma"/>
            <charset val="0"/>
          </rPr>
          <t xml:space="preserve">sugestão - </t>
        </r>
        <r>
          <rPr>
            <sz val="8"/>
            <rFont val="Tahoma"/>
            <charset val="0"/>
          </rPr>
          <t xml:space="preserve">considere a taxa da caderneta de poupança.
</t>
        </r>
      </text>
    </comment>
    <comment ref="G14" authorId="0">
      <text>
        <r>
          <rPr>
            <b/>
            <sz val="8"/>
            <rFont val="Tahoma"/>
            <charset val="0"/>
          </rPr>
          <t xml:space="preserve">sugestão: </t>
        </r>
        <r>
          <rPr>
            <sz val="8"/>
            <rFont val="Tahoma"/>
            <charset val="0"/>
          </rPr>
          <t xml:space="preserve">GMA 2
</t>
        </r>
      </text>
    </comment>
    <comment ref="G15" authorId="0">
      <text>
        <r>
          <rPr>
            <b/>
            <sz val="8"/>
            <rFont val="Tahoma"/>
            <charset val="0"/>
          </rPr>
          <t>fator proposto:</t>
        </r>
        <r>
          <rPr>
            <sz val="8"/>
            <rFont val="Tahoma"/>
            <charset val="0"/>
          </rPr>
          <t xml:space="preserve">
X (kg/h) = 0,05 kg/h</t>
        </r>
      </text>
    </comment>
    <comment ref="B16" authorId="0">
      <text>
        <r>
          <rPr>
            <b/>
            <sz val="8"/>
            <rFont val="Tahoma"/>
            <charset val="0"/>
          </rPr>
          <t xml:space="preserve">sugestão: </t>
        </r>
        <r>
          <rPr>
            <sz val="8"/>
            <rFont val="Tahoma"/>
            <charset val="0"/>
          </rPr>
          <t>considere 0,5 a 2,0% do valor de aquisição, ao ano.</t>
        </r>
      </text>
    </comment>
    <comment ref="G18" authorId="0">
      <text>
        <r>
          <rPr>
            <b/>
            <sz val="8"/>
            <rFont val="Tahoma"/>
            <charset val="0"/>
          </rPr>
          <t>sugestão:</t>
        </r>
        <r>
          <rPr>
            <sz val="8"/>
            <rFont val="Tahoma"/>
            <charset val="0"/>
          </rPr>
          <t xml:space="preserve"> considerar 100% do valor de aquisição, durante toda a vida útil.</t>
        </r>
      </text>
    </comment>
    <comment ref="B20" authorId="0">
      <text>
        <r>
          <rPr>
            <b/>
            <sz val="8"/>
            <rFont val="Tahoma"/>
            <charset val="0"/>
          </rPr>
          <t xml:space="preserve">sugestão: </t>
        </r>
        <r>
          <rPr>
            <sz val="8"/>
            <rFont val="Tahoma"/>
            <charset val="0"/>
          </rPr>
          <t>varia de 0,75 a 3,00% do valor de aquisição, por ano.</t>
        </r>
      </text>
    </comment>
    <comment ref="G23" authorId="0">
      <text>
        <r>
          <rPr>
            <b/>
            <sz val="8"/>
            <rFont val="Tahoma"/>
            <charset val="0"/>
          </rPr>
          <t xml:space="preserve">sugestão: </t>
        </r>
        <r>
          <rPr>
            <sz val="8"/>
            <rFont val="Tahoma"/>
            <charset val="0"/>
          </rPr>
          <t xml:space="preserve"> 66 a 80% do salário mensal.
</t>
        </r>
      </text>
    </comment>
    <comment ref="B24" authorId="0">
      <text>
        <r>
          <rPr>
            <b/>
            <sz val="8"/>
            <rFont val="Tahoma"/>
            <charset val="0"/>
          </rPr>
          <t>sugestão:</t>
        </r>
        <r>
          <rPr>
            <sz val="8"/>
            <rFont val="Tahoma"/>
            <charset val="0"/>
          </rPr>
          <t xml:space="preserve"> geralmente, máquinas agrícolas são isentas de impostos.</t>
        </r>
      </text>
    </comment>
    <comment ref="G24" authorId="0">
      <text>
        <r>
          <rPr>
            <b/>
            <sz val="8"/>
            <rFont val="Tahoma"/>
            <charset val="0"/>
          </rPr>
          <t xml:space="preserve">sugestão: </t>
        </r>
        <r>
          <rPr>
            <sz val="8"/>
            <rFont val="Tahoma"/>
            <charset val="0"/>
          </rPr>
          <t>47 semanas/ano x 5 dias/semana x 8 hs/dia = 1.880 horas/ano.</t>
        </r>
      </text>
    </comment>
    <comment ref="A30" authorId="0">
      <text>
        <r>
          <rPr>
            <sz val="8"/>
            <rFont val="Tahoma"/>
            <charset val="0"/>
          </rPr>
          <t>depreciação estimada pelo método linear:
D = (Vi - Vf) / Vu</t>
        </r>
      </text>
    </comment>
    <comment ref="G31" authorId="0">
      <text>
        <r>
          <rPr>
            <b/>
            <sz val="8"/>
            <rFont val="Tahoma"/>
            <charset val="0"/>
          </rPr>
          <t xml:space="preserve">sugestão: </t>
        </r>
        <r>
          <rPr>
            <sz val="8"/>
            <rFont val="Tahoma"/>
            <charset val="0"/>
          </rPr>
          <t>graxa 2ª linha</t>
        </r>
      </text>
    </comment>
    <comment ref="B32" authorId="0">
      <text>
        <r>
          <rPr>
            <b/>
            <sz val="8"/>
            <rFont val="Tahoma"/>
            <charset val="0"/>
          </rPr>
          <t>sugestão</t>
        </r>
        <r>
          <rPr>
            <sz val="8"/>
            <rFont val="Tahoma"/>
            <charset val="0"/>
          </rPr>
          <t>:- o valor de venda pode ser estimado  como sendo 10% do valor de aquisição.</t>
        </r>
      </text>
    </comment>
    <comment ref="G32" authorId="0">
      <text>
        <r>
          <rPr>
            <b/>
            <sz val="8"/>
            <rFont val="Tahoma"/>
            <charset val="0"/>
          </rPr>
          <t>fator proposto:</t>
        </r>
        <r>
          <rPr>
            <sz val="8"/>
            <rFont val="Tahoma"/>
            <charset val="0"/>
          </rPr>
          <t xml:space="preserve">
X (kg/h) = 0,05 kg/h</t>
        </r>
      </text>
    </comment>
    <comment ref="B33" authorId="0">
      <text>
        <r>
          <rPr>
            <b/>
            <sz val="8"/>
            <rFont val="Tahoma"/>
            <charset val="0"/>
          </rPr>
          <t>sugestão -</t>
        </r>
        <r>
          <rPr>
            <sz val="8"/>
            <rFont val="Tahoma"/>
            <charset val="0"/>
          </rPr>
          <t xml:space="preserve"> consulte a tabela "Uso e vida útil  médios...", ao lado.</t>
        </r>
      </text>
    </comment>
    <comment ref="B34" authorId="0">
      <text>
        <r>
          <rPr>
            <b/>
            <sz val="8"/>
            <rFont val="Tahoma"/>
            <charset val="0"/>
          </rPr>
          <t xml:space="preserve">sugestão: </t>
        </r>
        <r>
          <rPr>
            <sz val="8"/>
            <rFont val="Tahoma"/>
            <charset val="0"/>
          </rPr>
          <t>consulte a tabela "Uso e vida útil  médios...", ao lado.</t>
        </r>
      </text>
    </comment>
    <comment ref="G35" authorId="0">
      <text>
        <r>
          <rPr>
            <b/>
            <sz val="8"/>
            <rFont val="Tahoma"/>
            <charset val="0"/>
          </rPr>
          <t>sugestão:</t>
        </r>
        <r>
          <rPr>
            <sz val="8"/>
            <rFont val="Tahoma"/>
            <charset val="0"/>
          </rPr>
          <t xml:space="preserve"> estimar 5% do valor de aquisição, ao ano.</t>
        </r>
      </text>
    </comment>
    <comment ref="B38" authorId="0">
      <text>
        <r>
          <rPr>
            <b/>
            <sz val="8"/>
            <rFont val="Tahoma"/>
            <charset val="0"/>
          </rPr>
          <t xml:space="preserve">sugestão - </t>
        </r>
        <r>
          <rPr>
            <sz val="8"/>
            <rFont val="Tahoma"/>
            <charset val="0"/>
          </rPr>
          <t>considere a taxa da caderneta de poupança.</t>
        </r>
      </text>
    </comment>
    <comment ref="B42" authorId="0">
      <text>
        <r>
          <rPr>
            <b/>
            <sz val="8"/>
            <rFont val="Tahoma"/>
            <charset val="0"/>
          </rPr>
          <t xml:space="preserve">sugestão: </t>
        </r>
        <r>
          <rPr>
            <sz val="8"/>
            <rFont val="Tahoma"/>
            <charset val="0"/>
          </rPr>
          <t>considere 0,5 a 2,0% do valor de aquisição, ao ano.</t>
        </r>
      </text>
    </comment>
    <comment ref="B46" authorId="0">
      <text>
        <r>
          <rPr>
            <b/>
            <sz val="8"/>
            <rFont val="Tahoma"/>
            <charset val="0"/>
          </rPr>
          <t xml:space="preserve">sugestão: </t>
        </r>
        <r>
          <rPr>
            <sz val="8"/>
            <rFont val="Tahoma"/>
            <charset val="0"/>
          </rPr>
          <t>varia de 0,75 a 3,00% do valor de aquisição, ao ano.</t>
        </r>
      </text>
    </comment>
    <comment ref="B50" authorId="0">
      <text>
        <r>
          <rPr>
            <b/>
            <sz val="8"/>
            <rFont val="Tahoma"/>
            <charset val="0"/>
          </rPr>
          <t>sugestão:</t>
        </r>
        <r>
          <rPr>
            <sz val="8"/>
            <rFont val="Tahoma"/>
            <charset val="0"/>
          </rPr>
          <t xml:space="preserve"> geralmente, máquinas agrícolas são isentas de impostos.</t>
        </r>
      </text>
    </comment>
  </commentList>
</comments>
</file>

<file path=xl/sharedStrings.xml><?xml version="1.0" encoding="utf-8"?>
<sst xmlns="http://schemas.openxmlformats.org/spreadsheetml/2006/main" count="53">
  <si>
    <t>ESTIMATIVA DO CUSTO OPERACIONAL DE TRATORES AGRÍCOLAS</t>
  </si>
  <si>
    <t>CUSTO OPERACIONAL - TRATOR:</t>
  </si>
  <si>
    <t>Custos fixos do trator:</t>
  </si>
  <si>
    <t>Custos variáveis do trator:</t>
  </si>
  <si>
    <t xml:space="preserve">  depreciação (D):</t>
  </si>
  <si>
    <t xml:space="preserve">  combustíveis (C):</t>
  </si>
  <si>
    <t>valor de aquisição (Vi, R$)</t>
  </si>
  <si>
    <t>=</t>
  </si>
  <si>
    <t>custo do diesel (R$/L)</t>
  </si>
  <si>
    <t>valor de venda (Vf, R$)</t>
  </si>
  <si>
    <t>potência do motor (CV)</t>
  </si>
  <si>
    <t>vida útil (Vu, anos)</t>
  </si>
  <si>
    <t>C (R$/hora)</t>
  </si>
  <si>
    <t>horas trabalhadas/ano</t>
  </si>
  <si>
    <t>D (R$/hora)</t>
  </si>
  <si>
    <t xml:space="preserve">  óleo lubrificante (L):</t>
  </si>
  <si>
    <t>custo do óleo (R$/L)</t>
  </si>
  <si>
    <t>CUSTO OPERACIONAL TOTAL
(trator + implemento):</t>
  </si>
  <si>
    <t xml:space="preserve">  juros sobre o capital (J):</t>
  </si>
  <si>
    <t>L (R$/hora)</t>
  </si>
  <si>
    <t>taxa de juros a.a. (%)</t>
  </si>
  <si>
    <t xml:space="preserve">   trator:</t>
  </si>
  <si>
    <t>J (R$/hora)</t>
  </si>
  <si>
    <t xml:space="preserve">  graxa (X):</t>
  </si>
  <si>
    <t>custos fixos</t>
  </si>
  <si>
    <t>custo da graxa (R$/L)</t>
  </si>
  <si>
    <t>custos variáveis</t>
  </si>
  <si>
    <t xml:space="preserve">  garagem (G):</t>
  </si>
  <si>
    <t>X (R$/hora)</t>
  </si>
  <si>
    <t>custo-hora do trator</t>
  </si>
  <si>
    <t>índice anual (%)</t>
  </si>
  <si>
    <t xml:space="preserve">   implemento:</t>
  </si>
  <si>
    <t>G (R$/hora)</t>
  </si>
  <si>
    <t xml:space="preserve">  manutenção (M):</t>
  </si>
  <si>
    <t>taxa de manutenção (% na vida útil)</t>
  </si>
  <si>
    <t xml:space="preserve">  seguros (S):</t>
  </si>
  <si>
    <t>M (R$/hora)</t>
  </si>
  <si>
    <t>custo-hora do implemento</t>
  </si>
  <si>
    <t>CUSTO-HORA TOTAL</t>
  </si>
  <si>
    <t>S (R$/hora)</t>
  </si>
  <si>
    <t xml:space="preserve">  mão de obra (MO):</t>
  </si>
  <si>
    <t>salário mensal do operador (R$/mes)</t>
  </si>
  <si>
    <t xml:space="preserve">  impostos (I):</t>
  </si>
  <si>
    <t>taxa encargos sociais (% do salário)</t>
  </si>
  <si>
    <t>taxa (%)</t>
  </si>
  <si>
    <t>horas trabalhadas/ano (h)</t>
  </si>
  <si>
    <t>I (R$/hora)</t>
  </si>
  <si>
    <t>MO (R$/hora)</t>
  </si>
  <si>
    <t>Custos fixos  (R$/hora)</t>
  </si>
  <si>
    <t>Custos variáveis (R$/hora)</t>
  </si>
  <si>
    <t>CUSTO OPERACIONAL - IMPLEMENTO:</t>
  </si>
  <si>
    <t>Custos fixos do implemento:</t>
  </si>
  <si>
    <t>Custos variáveis do implemento:</t>
  </si>
</sst>
</file>

<file path=xl/styles.xml><?xml version="1.0" encoding="utf-8"?>
<styleSheet xmlns="http://schemas.openxmlformats.org/spreadsheetml/2006/main">
  <numFmts count="6">
    <numFmt numFmtId="176" formatCode="&quot;R$ &quot;#,##0.00"/>
    <numFmt numFmtId="177" formatCode="0.0%"/>
    <numFmt numFmtId="178" formatCode="_-&quot;R$&quot;* #,##0.00_-;\-&quot;R$&quot;* #,##0.00_-;_-&quot;R$&quot;* &quot;-&quot;??_-;_-@_-"/>
    <numFmt numFmtId="179" formatCode="_-* #,##0.00_-;\-* #,##0.00_-;_-* &quot;-&quot;??_-;_-@_-"/>
    <numFmt numFmtId="180" formatCode="_-* #,##0_-;\-* #,##0_-;_-* &quot;-&quot;_-;_-@_-"/>
    <numFmt numFmtId="181" formatCode="_-&quot;R$&quot;* #,##0_-;\-&quot;R$&quot;* #,##0_-;_-&quot;R$&quot;* &quot;-&quot;_-;_-@_-"/>
  </numFmts>
  <fonts count="27">
    <font>
      <sz val="10"/>
      <color theme="1"/>
      <name val="Calibri"/>
      <charset val="134"/>
      <scheme val="minor"/>
    </font>
    <font>
      <sz val="10"/>
      <name val="Arial"/>
      <charset val="0"/>
    </font>
    <font>
      <b/>
      <sz val="16"/>
      <name val="Arial"/>
      <family val="2"/>
      <charset val="0"/>
    </font>
    <font>
      <b/>
      <sz val="14"/>
      <name val="Arial"/>
      <family val="2"/>
      <charset val="0"/>
    </font>
    <font>
      <b/>
      <sz val="10"/>
      <name val="Arial"/>
      <family val="2"/>
      <charset val="0"/>
    </font>
    <font>
      <b/>
      <sz val="10"/>
      <color indexed="10"/>
      <name val="Arial"/>
      <family val="2"/>
      <charset val="0"/>
    </font>
    <font>
      <b/>
      <sz val="12"/>
      <name val="Arial"/>
      <family val="2"/>
      <charset val="0"/>
    </font>
    <font>
      <sz val="10"/>
      <name val="Arial"/>
      <family val="2"/>
      <charset val="0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3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27" applyNumberFormat="0" applyFill="0" applyAlignment="0" applyProtection="0">
      <alignment vertical="center"/>
    </xf>
    <xf numFmtId="0" fontId="10" fillId="9" borderId="25" applyNumberFormat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12" borderId="28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24" borderId="32" applyNumberFormat="0" applyAlignment="0" applyProtection="0">
      <alignment vertical="center"/>
    </xf>
    <xf numFmtId="0" fontId="22" fillId="23" borderId="31" applyNumberFormat="0" applyAlignment="0" applyProtection="0">
      <alignment vertical="center"/>
    </xf>
    <xf numFmtId="0" fontId="23" fillId="23" borderId="32" applyNumberFormat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protection hidden="1"/>
    </xf>
    <xf numFmtId="0" fontId="4" fillId="2" borderId="5" xfId="0" applyFont="1" applyFill="1" applyBorder="1" applyAlignment="1" applyProtection="1">
      <protection hidden="1"/>
    </xf>
    <xf numFmtId="0" fontId="4" fillId="2" borderId="0" xfId="0" applyFont="1" applyFill="1" applyBorder="1" applyAlignment="1" applyProtection="1">
      <protection hidden="1"/>
    </xf>
    <xf numFmtId="0" fontId="1" fillId="2" borderId="6" xfId="0" applyFont="1" applyFill="1" applyBorder="1" applyAlignment="1"/>
    <xf numFmtId="0" fontId="4" fillId="3" borderId="7" xfId="0" applyFont="1" applyFill="1" applyBorder="1" applyAlignment="1" applyProtection="1">
      <protection hidden="1"/>
    </xf>
    <xf numFmtId="0" fontId="1" fillId="3" borderId="0" xfId="0" applyFont="1" applyFill="1" applyBorder="1" applyAlignment="1" applyProtection="1">
      <protection hidden="1"/>
    </xf>
    <xf numFmtId="0" fontId="1" fillId="2" borderId="7" xfId="0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4" fontId="5" fillId="2" borderId="6" xfId="0" applyNumberFormat="1" applyFont="1" applyFill="1" applyBorder="1" applyAlignment="1" applyProtection="1">
      <protection locked="0"/>
    </xf>
    <xf numFmtId="0" fontId="1" fillId="3" borderId="7" xfId="0" applyFont="1" applyFill="1" applyBorder="1" applyAlignment="1" applyProtection="1">
      <alignment horizontal="right"/>
      <protection hidden="1"/>
    </xf>
    <xf numFmtId="0" fontId="1" fillId="3" borderId="0" xfId="0" applyFont="1" applyFill="1" applyBorder="1" applyAlignment="1" applyProtection="1">
      <alignment horizontal="right"/>
      <protection hidden="1"/>
    </xf>
    <xf numFmtId="0" fontId="5" fillId="2" borderId="6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alignment horizontal="right"/>
      <protection hidden="1"/>
    </xf>
    <xf numFmtId="3" fontId="5" fillId="2" borderId="6" xfId="0" applyNumberFormat="1" applyFont="1" applyFill="1" applyBorder="1" applyAlignment="1" applyProtection="1">
      <protection locked="0"/>
    </xf>
    <xf numFmtId="176" fontId="4" fillId="2" borderId="6" xfId="0" applyNumberFormat="1" applyFont="1" applyFill="1" applyBorder="1" applyAlignment="1"/>
    <xf numFmtId="0" fontId="1" fillId="2" borderId="0" xfId="0" applyFont="1" applyFill="1" applyBorder="1" applyAlignment="1" applyProtection="1">
      <protection hidden="1"/>
    </xf>
    <xf numFmtId="0" fontId="4" fillId="2" borderId="7" xfId="0" applyFont="1" applyFill="1" applyBorder="1" applyAlignment="1" applyProtection="1">
      <protection hidden="1"/>
    </xf>
    <xf numFmtId="10" fontId="5" fillId="2" borderId="6" xfId="0" applyNumberFormat="1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hidden="1"/>
    </xf>
    <xf numFmtId="0" fontId="4" fillId="2" borderId="9" xfId="0" applyFont="1" applyFill="1" applyBorder="1" applyAlignment="1" applyProtection="1">
      <alignment horizontal="right"/>
      <protection hidden="1"/>
    </xf>
    <xf numFmtId="176" fontId="4" fillId="2" borderId="10" xfId="0" applyNumberFormat="1" applyFont="1" applyFill="1" applyBorder="1" applyAlignment="1"/>
    <xf numFmtId="0" fontId="1" fillId="3" borderId="8" xfId="0" applyFont="1" applyFill="1" applyBorder="1" applyAlignment="1" applyProtection="1">
      <alignment horizontal="right"/>
      <protection hidden="1"/>
    </xf>
    <xf numFmtId="0" fontId="4" fillId="3" borderId="9" xfId="0" applyFont="1" applyFill="1" applyBorder="1" applyAlignment="1" applyProtection="1">
      <alignment horizontal="right"/>
      <protection hidden="1"/>
    </xf>
    <xf numFmtId="0" fontId="1" fillId="3" borderId="9" xfId="0" applyFont="1" applyFill="1" applyBorder="1" applyAlignment="1" applyProtection="1">
      <protection hidden="1"/>
    </xf>
    <xf numFmtId="0" fontId="4" fillId="2" borderId="11" xfId="0" applyFont="1" applyFill="1" applyBorder="1" applyAlignment="1" applyProtection="1">
      <alignment horizontal="right" vertical="center"/>
      <protection hidden="1"/>
    </xf>
    <xf numFmtId="0" fontId="4" fillId="2" borderId="12" xfId="0" applyFont="1" applyFill="1" applyBorder="1" applyAlignment="1" applyProtection="1">
      <alignment horizontal="right" vertical="center"/>
      <protection hidden="1"/>
    </xf>
    <xf numFmtId="176" fontId="4" fillId="2" borderId="13" xfId="0" applyNumberFormat="1" applyFont="1" applyFill="1" applyBorder="1" applyAlignment="1">
      <alignment vertical="center"/>
    </xf>
    <xf numFmtId="0" fontId="4" fillId="3" borderId="11" xfId="0" applyFont="1" applyFill="1" applyBorder="1" applyAlignment="1" applyProtection="1">
      <alignment horizontal="right" vertical="center"/>
      <protection hidden="1"/>
    </xf>
    <xf numFmtId="0" fontId="4" fillId="3" borderId="12" xfId="0" applyFont="1" applyFill="1" applyBorder="1" applyAlignment="1" applyProtection="1">
      <alignment horizontal="right" vertical="center"/>
      <protection hidden="1"/>
    </xf>
    <xf numFmtId="0" fontId="1" fillId="3" borderId="12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 applyProtection="1">
      <protection hidden="1"/>
    </xf>
    <xf numFmtId="0" fontId="4" fillId="4" borderId="5" xfId="0" applyFont="1" applyFill="1" applyBorder="1" applyAlignment="1" applyProtection="1">
      <protection hidden="1"/>
    </xf>
    <xf numFmtId="0" fontId="4" fillId="4" borderId="0" xfId="0" applyFont="1" applyFill="1" applyBorder="1" applyAlignment="1" applyProtection="1">
      <protection hidden="1"/>
    </xf>
    <xf numFmtId="0" fontId="1" fillId="4" borderId="6" xfId="0" applyFont="1" applyFill="1" applyBorder="1" applyAlignment="1"/>
    <xf numFmtId="0" fontId="4" fillId="5" borderId="7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protection hidden="1"/>
    </xf>
    <xf numFmtId="0" fontId="1" fillId="4" borderId="7" xfId="0" applyFont="1" applyFill="1" applyBorder="1" applyAlignment="1" applyProtection="1"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4" fillId="4" borderId="0" xfId="0" applyFont="1" applyFill="1" applyBorder="1" applyAlignment="1" applyProtection="1">
      <alignment horizontal="right"/>
      <protection hidden="1"/>
    </xf>
    <xf numFmtId="4" fontId="5" fillId="4" borderId="6" xfId="0" applyNumberFormat="1" applyFont="1" applyFill="1" applyBorder="1" applyAlignment="1" applyProtection="1">
      <protection locked="0"/>
    </xf>
    <xf numFmtId="0" fontId="1" fillId="5" borderId="7" xfId="0" applyFont="1" applyFill="1" applyBorder="1" applyAlignment="1" applyProtection="1">
      <alignment horizontal="right"/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0" fontId="4" fillId="5" borderId="0" xfId="0" applyFont="1" applyFill="1" applyBorder="1" applyAlignment="1" applyProtection="1">
      <alignment horizontal="right"/>
      <protection hidden="1"/>
    </xf>
    <xf numFmtId="0" fontId="5" fillId="4" borderId="6" xfId="0" applyFont="1" applyFill="1" applyBorder="1" applyAlignment="1" applyProtection="1">
      <protection locked="0"/>
    </xf>
    <xf numFmtId="3" fontId="5" fillId="4" borderId="6" xfId="0" applyNumberFormat="1" applyFont="1" applyFill="1" applyBorder="1" applyAlignment="1" applyProtection="1">
      <protection locked="0"/>
    </xf>
    <xf numFmtId="176" fontId="4" fillId="4" borderId="6" xfId="0" applyNumberFormat="1" applyFont="1" applyFill="1" applyBorder="1" applyAlignment="1"/>
    <xf numFmtId="0" fontId="1" fillId="5" borderId="7" xfId="0" applyFont="1" applyFill="1" applyBorder="1" applyAlignment="1" applyProtection="1">
      <protection hidden="1"/>
    </xf>
    <xf numFmtId="0" fontId="1" fillId="4" borderId="0" xfId="0" applyFont="1" applyFill="1" applyBorder="1" applyAlignment="1" applyProtection="1">
      <protection hidden="1"/>
    </xf>
    <xf numFmtId="0" fontId="4" fillId="4" borderId="7" xfId="0" applyFont="1" applyFill="1" applyBorder="1" applyAlignment="1" applyProtection="1">
      <protection hidden="1"/>
    </xf>
    <xf numFmtId="10" fontId="5" fillId="4" borderId="6" xfId="0" applyNumberFormat="1" applyFont="1" applyFill="1" applyBorder="1" applyAlignment="1" applyProtection="1">
      <protection locked="0"/>
    </xf>
    <xf numFmtId="0" fontId="4" fillId="5" borderId="14" xfId="0" applyFont="1" applyFill="1" applyBorder="1" applyAlignment="1" applyProtection="1">
      <alignment horizontal="right" vertical="center"/>
      <protection hidden="1"/>
    </xf>
    <xf numFmtId="0" fontId="4" fillId="5" borderId="15" xfId="0" applyFont="1" applyFill="1" applyBorder="1" applyAlignment="1" applyProtection="1">
      <alignment horizontal="right" vertical="center"/>
      <protection hidden="1"/>
    </xf>
    <xf numFmtId="0" fontId="1" fillId="5" borderId="15" xfId="0" applyFont="1" applyFill="1" applyBorder="1" applyAlignment="1" applyProtection="1">
      <alignment vertical="center"/>
      <protection hidden="1"/>
    </xf>
    <xf numFmtId="0" fontId="4" fillId="5" borderId="16" xfId="0" applyFont="1" applyFill="1" applyBorder="1" applyAlignment="1" applyProtection="1">
      <alignment horizontal="right" vertical="center"/>
      <protection hidden="1"/>
    </xf>
    <xf numFmtId="0" fontId="4" fillId="5" borderId="17" xfId="0" applyFont="1" applyFill="1" applyBorder="1" applyAlignment="1" applyProtection="1">
      <alignment horizontal="right" vertical="center"/>
      <protection hidden="1"/>
    </xf>
    <xf numFmtId="0" fontId="1" fillId="5" borderId="17" xfId="0" applyFont="1" applyFill="1" applyBorder="1" applyAlignment="1" applyProtection="1">
      <alignment vertical="center"/>
      <protection hidden="1"/>
    </xf>
    <xf numFmtId="0" fontId="1" fillId="4" borderId="8" xfId="0" applyFont="1" applyFill="1" applyBorder="1" applyAlignment="1" applyProtection="1">
      <protection hidden="1"/>
    </xf>
    <xf numFmtId="0" fontId="4" fillId="4" borderId="9" xfId="0" applyFont="1" applyFill="1" applyBorder="1" applyAlignment="1" applyProtection="1">
      <alignment horizontal="right"/>
      <protection hidden="1"/>
    </xf>
    <xf numFmtId="176" fontId="4" fillId="4" borderId="10" xfId="0" applyNumberFormat="1" applyFont="1" applyFill="1" applyBorder="1" applyAlignment="1"/>
    <xf numFmtId="0" fontId="4" fillId="4" borderId="14" xfId="0" applyFont="1" applyFill="1" applyBorder="1" applyAlignment="1" applyProtection="1">
      <alignment horizontal="right" vertical="center"/>
      <protection hidden="1"/>
    </xf>
    <xf numFmtId="0" fontId="4" fillId="4" borderId="15" xfId="0" applyFont="1" applyFill="1" applyBorder="1" applyAlignment="1" applyProtection="1">
      <alignment horizontal="right" vertical="center"/>
      <protection hidden="1"/>
    </xf>
    <xf numFmtId="176" fontId="4" fillId="4" borderId="18" xfId="0" applyNumberFormat="1" applyFont="1" applyFill="1" applyBorder="1" applyAlignment="1">
      <alignment vertical="center"/>
    </xf>
    <xf numFmtId="0" fontId="4" fillId="4" borderId="16" xfId="0" applyFont="1" applyFill="1" applyBorder="1" applyAlignment="1" applyProtection="1">
      <alignment horizontal="right" vertical="center"/>
      <protection hidden="1"/>
    </xf>
    <xf numFmtId="0" fontId="4" fillId="4" borderId="17" xfId="0" applyFont="1" applyFill="1" applyBorder="1" applyAlignment="1" applyProtection="1">
      <alignment horizontal="right" vertical="center"/>
      <protection hidden="1"/>
    </xf>
    <xf numFmtId="176" fontId="4" fillId="4" borderId="19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" fillId="3" borderId="6" xfId="0" applyFont="1" applyFill="1" applyBorder="1" applyAlignment="1"/>
    <xf numFmtId="2" fontId="5" fillId="3" borderId="6" xfId="0" applyNumberFormat="1" applyFont="1" applyFill="1" applyBorder="1" applyAlignment="1" applyProtection="1">
      <protection locked="0"/>
    </xf>
    <xf numFmtId="0" fontId="5" fillId="3" borderId="6" xfId="0" applyFont="1" applyFill="1" applyBorder="1" applyAlignment="1" applyProtection="1">
      <protection locked="0"/>
    </xf>
    <xf numFmtId="176" fontId="4" fillId="3" borderId="6" xfId="0" applyNumberFormat="1" applyFont="1" applyFill="1" applyBorder="1" applyAlignment="1"/>
    <xf numFmtId="0" fontId="6" fillId="6" borderId="2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 applyProtection="1">
      <protection hidden="1"/>
    </xf>
    <xf numFmtId="0" fontId="1" fillId="6" borderId="0" xfId="0" applyFont="1" applyFill="1" applyBorder="1" applyAlignment="1" applyProtection="1">
      <protection hidden="1"/>
    </xf>
    <xf numFmtId="0" fontId="1" fillId="6" borderId="6" xfId="0" applyFont="1" applyFill="1" applyBorder="1" applyAlignment="1"/>
    <xf numFmtId="0" fontId="1" fillId="6" borderId="7" xfId="0" applyFont="1" applyFill="1" applyBorder="1" applyAlignment="1" applyProtection="1">
      <alignment horizontal="right"/>
      <protection hidden="1"/>
    </xf>
    <xf numFmtId="0" fontId="1" fillId="6" borderId="0" xfId="0" applyFont="1" applyFill="1" applyBorder="1" applyAlignment="1" applyProtection="1">
      <alignment horizontal="center"/>
      <protection hidden="1"/>
    </xf>
    <xf numFmtId="176" fontId="1" fillId="2" borderId="6" xfId="0" applyNumberFormat="1" applyFont="1" applyFill="1" applyBorder="1" applyAlignment="1">
      <alignment horizontal="right"/>
    </xf>
    <xf numFmtId="176" fontId="1" fillId="3" borderId="23" xfId="0" applyNumberFormat="1" applyFont="1" applyFill="1" applyBorder="1" applyAlignment="1">
      <alignment horizontal="right"/>
    </xf>
    <xf numFmtId="176" fontId="7" fillId="0" borderId="6" xfId="0" applyNumberFormat="1" applyFont="1" applyFill="1" applyBorder="1" applyAlignment="1"/>
    <xf numFmtId="176" fontId="1" fillId="4" borderId="6" xfId="0" applyNumberFormat="1" applyFont="1" applyFill="1" applyBorder="1" applyAlignment="1">
      <alignment horizontal="right"/>
    </xf>
    <xf numFmtId="177" fontId="5" fillId="3" borderId="6" xfId="0" applyNumberFormat="1" applyFont="1" applyFill="1" applyBorder="1" applyAlignment="1" applyProtection="1">
      <protection locked="0"/>
    </xf>
    <xf numFmtId="176" fontId="1" fillId="5" borderId="23" xfId="0" applyNumberFormat="1" applyFont="1" applyFill="1" applyBorder="1" applyAlignment="1">
      <alignment horizontal="right"/>
    </xf>
    <xf numFmtId="176" fontId="7" fillId="0" borderId="24" xfId="0" applyNumberFormat="1" applyFont="1" applyFill="1" applyBorder="1" applyAlignment="1"/>
    <xf numFmtId="176" fontId="7" fillId="0" borderId="23" xfId="0" applyNumberFormat="1" applyFont="1" applyFill="1" applyBorder="1" applyAlignment="1"/>
    <xf numFmtId="0" fontId="6" fillId="6" borderId="4" xfId="0" applyFont="1" applyFill="1" applyBorder="1" applyAlignment="1" applyProtection="1">
      <alignment horizontal="right" vertical="center"/>
      <protection hidden="1"/>
    </xf>
    <xf numFmtId="0" fontId="6" fillId="6" borderId="5" xfId="0" applyFont="1" applyFill="1" applyBorder="1" applyAlignment="1" applyProtection="1">
      <alignment horizontal="center" vertical="center"/>
      <protection hidden="1"/>
    </xf>
    <xf numFmtId="176" fontId="6" fillId="6" borderId="0" xfId="0" applyNumberFormat="1" applyFont="1" applyFill="1" applyBorder="1" applyAlignment="1">
      <alignment horizontal="right" vertical="center"/>
    </xf>
    <xf numFmtId="176" fontId="6" fillId="6" borderId="6" xfId="0" applyNumberFormat="1" applyFont="1" applyFill="1" applyBorder="1" applyAlignment="1">
      <alignment horizontal="right" vertical="center"/>
    </xf>
    <xf numFmtId="0" fontId="6" fillId="6" borderId="16" xfId="0" applyFont="1" applyFill="1" applyBorder="1" applyAlignment="1" applyProtection="1">
      <alignment horizontal="right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176" fontId="6" fillId="6" borderId="17" xfId="0" applyNumberFormat="1" applyFont="1" applyFill="1" applyBorder="1" applyAlignment="1">
      <alignment horizontal="right" vertical="center"/>
    </xf>
    <xf numFmtId="176" fontId="6" fillId="6" borderId="19" xfId="0" applyNumberFormat="1" applyFont="1" applyFill="1" applyBorder="1" applyAlignment="1">
      <alignment horizontal="right" vertical="center"/>
    </xf>
    <xf numFmtId="4" fontId="5" fillId="3" borderId="6" xfId="0" applyNumberFormat="1" applyFont="1" applyFill="1" applyBorder="1" applyAlignment="1" applyProtection="1">
      <protection locked="0"/>
    </xf>
    <xf numFmtId="3" fontId="5" fillId="3" borderId="6" xfId="0" applyNumberFormat="1" applyFont="1" applyFill="1" applyBorder="1" applyAlignment="1" applyProtection="1">
      <protection locked="0"/>
    </xf>
    <xf numFmtId="176" fontId="4" fillId="3" borderId="10" xfId="0" applyNumberFormat="1" applyFont="1" applyFill="1" applyBorder="1" applyAlignment="1"/>
    <xf numFmtId="176" fontId="4" fillId="3" borderId="13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5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/>
    <xf numFmtId="1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2" fontId="5" fillId="5" borderId="6" xfId="0" applyNumberFormat="1" applyFont="1" applyFill="1" applyBorder="1" applyAlignment="1" applyProtection="1">
      <protection locked="0"/>
    </xf>
    <xf numFmtId="176" fontId="4" fillId="5" borderId="6" xfId="0" applyNumberFormat="1" applyFont="1" applyFill="1" applyBorder="1" applyAlignment="1"/>
    <xf numFmtId="177" fontId="5" fillId="5" borderId="6" xfId="0" applyNumberFormat="1" applyFont="1" applyFill="1" applyBorder="1" applyAlignment="1" applyProtection="1">
      <protection locked="0"/>
    </xf>
    <xf numFmtId="0" fontId="1" fillId="5" borderId="10" xfId="0" applyFont="1" applyFill="1" applyBorder="1" applyAlignment="1"/>
    <xf numFmtId="176" fontId="4" fillId="5" borderId="18" xfId="0" applyNumberFormat="1" applyFont="1" applyFill="1" applyBorder="1" applyAlignment="1">
      <alignment vertical="center"/>
    </xf>
    <xf numFmtId="176" fontId="4" fillId="5" borderId="19" xfId="0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1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1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1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Border="1">
      <alignment vertical="center"/>
    </xf>
    <xf numFmtId="0" fontId="4" fillId="2" borderId="0" xfId="0" applyFont="1" applyFill="1" applyBorder="1" applyAlignment="1" applyProtection="1" quotePrefix="1">
      <alignment horizontal="right"/>
      <protection hidden="1"/>
    </xf>
    <xf numFmtId="0" fontId="1" fillId="3" borderId="0" xfId="0" applyFont="1" applyFill="1" applyBorder="1" applyAlignment="1" applyProtection="1" quotePrefix="1">
      <protection hidden="1"/>
    </xf>
    <xf numFmtId="0" fontId="1" fillId="6" borderId="0" xfId="0" applyFont="1" applyFill="1" applyBorder="1" applyAlignment="1" applyProtection="1" quotePrefix="1">
      <alignment horizontal="center"/>
      <protection hidden="1"/>
    </xf>
    <xf numFmtId="0" fontId="6" fillId="6" borderId="5" xfId="0" applyFont="1" applyFill="1" applyBorder="1" applyAlignment="1" applyProtection="1" quotePrefix="1">
      <alignment horizontal="center" vertical="center"/>
      <protection hidden="1"/>
    </xf>
    <xf numFmtId="0" fontId="4" fillId="2" borderId="9" xfId="0" applyFont="1" applyFill="1" applyBorder="1" applyAlignment="1" applyProtection="1" quotePrefix="1">
      <alignment horizontal="right"/>
      <protection hidden="1"/>
    </xf>
    <xf numFmtId="0" fontId="1" fillId="3" borderId="9" xfId="0" applyFont="1" applyFill="1" applyBorder="1" applyAlignment="1" applyProtection="1" quotePrefix="1">
      <protection hidden="1"/>
    </xf>
    <xf numFmtId="0" fontId="4" fillId="2" borderId="12" xfId="0" applyFont="1" applyFill="1" applyBorder="1" applyAlignment="1" applyProtection="1" quotePrefix="1">
      <alignment horizontal="right" vertical="center"/>
      <protection hidden="1"/>
    </xf>
    <xf numFmtId="0" fontId="1" fillId="3" borderId="12" xfId="0" applyFont="1" applyFill="1" applyBorder="1" applyAlignment="1" applyProtection="1" quotePrefix="1">
      <alignment vertical="center"/>
      <protection hidden="1"/>
    </xf>
    <xf numFmtId="0" fontId="4" fillId="4" borderId="0" xfId="0" applyFont="1" applyFill="1" applyBorder="1" applyAlignment="1" applyProtection="1" quotePrefix="1">
      <alignment horizontal="right"/>
      <protection hidden="1"/>
    </xf>
    <xf numFmtId="0" fontId="1" fillId="5" borderId="0" xfId="0" applyFont="1" applyFill="1" applyBorder="1" applyAlignment="1" applyProtection="1" quotePrefix="1">
      <protection hidden="1"/>
    </xf>
    <xf numFmtId="0" fontId="1" fillId="5" borderId="15" xfId="0" applyFont="1" applyFill="1" applyBorder="1" applyAlignment="1" applyProtection="1" quotePrefix="1">
      <alignment vertical="center"/>
      <protection hidden="1"/>
    </xf>
    <xf numFmtId="0" fontId="4" fillId="4" borderId="9" xfId="0" applyFont="1" applyFill="1" applyBorder="1" applyAlignment="1" applyProtection="1" quotePrefix="1">
      <alignment horizontal="right"/>
      <protection hidden="1"/>
    </xf>
    <xf numFmtId="0" fontId="4" fillId="4" borderId="15" xfId="0" applyFont="1" applyFill="1" applyBorder="1" applyAlignment="1" applyProtection="1" quotePrefix="1">
      <alignment horizontal="right" vertical="center"/>
      <protection hidden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10</xdr:col>
      <xdr:colOff>609600</xdr:colOff>
      <xdr:row>1</xdr:row>
      <xdr:rowOff>29210</xdr:rowOff>
    </xdr:from>
    <xdr:to>
      <xdr:col>12</xdr:col>
      <xdr:colOff>0</xdr:colOff>
      <xdr:row>8</xdr:row>
      <xdr:rowOff>152400</xdr:rowOff>
    </xdr:to>
    <xdr:sp>
      <xdr:nvSpPr>
        <xdr:cNvPr id="2" name="AutoShape 33"/>
        <xdr:cNvSpPr/>
      </xdr:nvSpPr>
      <xdr:spPr>
        <a:xfrm>
          <a:off x="7791450" y="286385"/>
          <a:ext cx="1847850" cy="1370965"/>
        </a:xfrm>
        <a:prstGeom prst="downArrow">
          <a:avLst>
            <a:gd name="adj1" fmla="val 50000"/>
            <a:gd name="adj2" fmla="val 30235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 editAs="oneCell">
    <xdr:from>
      <xdr:col>10</xdr:col>
      <xdr:colOff>29210</xdr:colOff>
      <xdr:row>22</xdr:row>
      <xdr:rowOff>0</xdr:rowOff>
    </xdr:from>
    <xdr:to>
      <xdr:col>13</xdr:col>
      <xdr:colOff>485775</xdr:colOff>
      <xdr:row>27</xdr:row>
      <xdr:rowOff>19050</xdr:rowOff>
    </xdr:to>
    <xdr:sp>
      <xdr:nvSpPr>
        <xdr:cNvPr id="3" name="AutoShape 35"/>
        <xdr:cNvSpPr/>
      </xdr:nvSpPr>
      <xdr:spPr>
        <a:xfrm>
          <a:off x="7211060" y="3990975"/>
          <a:ext cx="3523615" cy="857250"/>
        </a:xfrm>
        <a:prstGeom prst="wedgeRoundRectCallout">
          <a:avLst>
            <a:gd name="adj1" fmla="val 21352"/>
            <a:gd name="adj2" fmla="val -8444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100000"/>
          </a:srgbClr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18000" tIns="18000" rIns="18000" bIns="18000" anchor="t" anchorCtr="0" upright="1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altLang="en-US" sz="1000">
              <a:solidFill>
                <a:srgbClr val="000000"/>
              </a:solidFill>
              <a:latin typeface="Comic Sans MS" panose="030F0702030302020204" charset="0"/>
              <a:ea typeface="Comic Sans MS" panose="030F0702030302020204" charset="0"/>
              <a:cs typeface="Comic Sans MS" panose="030F0702030302020204" charset="0"/>
              <a:sym typeface="Comic Sans MS" panose="030F0702030302020204" charset="0"/>
            </a:rPr>
            <a:t>Se o trator e o implemento estão sendo </a:t>
          </a:r>
          <a:r>
            <a:rPr lang="zh-CN" altLang="en-US" sz="1000" b="1">
              <a:solidFill>
                <a:srgbClr val="000000"/>
              </a:solidFill>
              <a:latin typeface="Comic Sans MS" panose="030F0702030302020204" charset="0"/>
              <a:ea typeface="Comic Sans MS" panose="030F0702030302020204" charset="0"/>
              <a:cs typeface="Comic Sans MS" panose="030F0702030302020204" charset="0"/>
              <a:sym typeface="Comic Sans MS" panose="030F0702030302020204" charset="0"/>
            </a:rPr>
            <a:t>alugados,</a:t>
          </a:r>
          <a:r>
            <a:rPr lang="zh-CN" altLang="en-US" sz="1000">
              <a:solidFill>
                <a:srgbClr val="000000"/>
              </a:solidFill>
              <a:latin typeface="Comic Sans MS" panose="030F0702030302020204" charset="0"/>
              <a:ea typeface="Comic Sans MS" panose="030F0702030302020204" charset="0"/>
              <a:cs typeface="Comic Sans MS" panose="030F0702030302020204" charset="0"/>
              <a:sym typeface="Comic Sans MS" panose="030F0702030302020204" charset="0"/>
            </a:rPr>
            <a:t> admite-se que o locador acrescente uma margem de lucro de</a:t>
          </a:r>
          <a:endParaRPr lang="zh-CN" altLang="en-US" sz="1000">
            <a:solidFill>
              <a:srgbClr val="000000"/>
            </a:solidFill>
            <a:latin typeface="Comic Sans MS" panose="030F0702030302020204" charset="0"/>
            <a:ea typeface="Comic Sans MS" panose="030F0702030302020204" charset="0"/>
            <a:cs typeface="Comic Sans MS" panose="030F0702030302020204" charset="0"/>
            <a:sym typeface="Comic Sans MS" panose="030F0702030302020204" charset="0"/>
          </a:endParaRPr>
        </a:p>
        <a:p>
          <a:pPr algn="ctr" rtl="0"/>
          <a:r>
            <a:rPr lang="zh-CN" altLang="en-US" sz="1000">
              <a:solidFill>
                <a:srgbClr val="000000"/>
              </a:solidFill>
              <a:latin typeface="Comic Sans MS" panose="030F0702030302020204" charset="0"/>
              <a:ea typeface="Comic Sans MS" panose="030F0702030302020204" charset="0"/>
              <a:cs typeface="Comic Sans MS" panose="030F0702030302020204" charset="0"/>
              <a:sym typeface="Comic Sans MS" panose="030F0702030302020204" charset="0"/>
            </a:rPr>
            <a:t>30 a 50% sobre o custo-hora total.</a:t>
          </a:r>
          <a:endParaRPr lang="zh-CN" altLang="en-US" sz="1000">
            <a:solidFill>
              <a:srgbClr val="000000"/>
            </a:solidFill>
            <a:latin typeface="Comic Sans MS" panose="030F0702030302020204" charset="0"/>
            <a:ea typeface="Comic Sans MS" panose="030F0702030302020204" charset="0"/>
            <a:cs typeface="Comic Sans MS" panose="030F0702030302020204" charset="0"/>
            <a:sym typeface="Comic Sans MS" panose="030F0702030302020204" charset="0"/>
          </a:endParaRPr>
        </a:p>
        <a:p>
          <a:pPr algn="ctr" rtl="0"/>
          <a:endParaRPr lang="zh-CN" altLang="en-US" sz="1000">
            <a:solidFill>
              <a:srgbClr val="000000"/>
            </a:solidFill>
            <a:latin typeface="Comic Sans MS" panose="030F0702030302020204" charset="0"/>
            <a:ea typeface="Comic Sans MS" panose="030F0702030302020204" charset="0"/>
            <a:cs typeface="Comic Sans MS" panose="030F0702030302020204" charset="0"/>
            <a:sym typeface="Comic Sans MS" panose="030F0702030302020204" charset="0"/>
          </a:endParaRPr>
        </a:p>
      </xdr:txBody>
    </xdr:sp>
    <xdr:clientData/>
  </xdr:twoCellAnchor>
  <xdr:twoCellAnchor>
    <xdr:from>
      <xdr:col>10</xdr:col>
      <xdr:colOff>609600</xdr:colOff>
      <xdr:row>1</xdr:row>
      <xdr:rowOff>76200</xdr:rowOff>
    </xdr:from>
    <xdr:to>
      <xdr:col>10</xdr:col>
      <xdr:colOff>609600</xdr:colOff>
      <xdr:row>8</xdr:row>
      <xdr:rowOff>152400</xdr:rowOff>
    </xdr:to>
    <xdr:sp>
      <xdr:nvSpPr>
        <xdr:cNvPr id="4" name="Text Box 37"/>
        <xdr:cNvSpPr txBox="1"/>
      </xdr:nvSpPr>
      <xdr:spPr>
        <a:xfrm>
          <a:off x="7791450" y="333375"/>
          <a:ext cx="0" cy="1323975"/>
        </a:xfrm>
        <a:prstGeom prst="rect">
          <a:avLst/>
        </a:prstGeom>
        <a:noFill/>
        <a:ln w="9525">
          <a:noFill/>
        </a:ln>
      </xdr:spPr>
      <xdr:txBody>
        <a:bodyPr vertOverflow="clip" vert="wordArtVertRtl" wrap="square" lIns="0" tIns="0" rIns="0" bIns="0" anchor="ctr" anchorCtr="0" upright="1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b="1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S</a:t>
          </a:r>
          <a:r>
            <a:rPr lang="zh-CN" altLang="en-US" sz="1200" b="1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OLUÇÃO</a:t>
          </a:r>
          <a:endParaRPr lang="zh-CN" altLang="en-US" sz="1200" b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atin typeface="Arial" panose="020B0604020202020204" pitchFamily="7" charset="0"/>
            <a:ea typeface="Arial" panose="020B0604020202020204" pitchFamily="7" charset="0"/>
            <a:cs typeface="Arial" panose="020B0604020202020204" pitchFamily="7" charset="0"/>
            <a:sym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1"/>
  <sheetViews>
    <sheetView tabSelected="1" topLeftCell="A31" workbookViewId="0">
      <selection activeCell="K51" sqref="K51"/>
    </sheetView>
  </sheetViews>
  <sheetFormatPr defaultColWidth="9.14285714285714" defaultRowHeight="12.75"/>
  <cols>
    <col min="2" max="2" width="15.1428571428571" customWidth="1"/>
    <col min="5" max="5" width="5.71428571428571" customWidth="1"/>
    <col min="6" max="6" width="22.8571428571429" customWidth="1"/>
    <col min="11" max="11" width="27.7142857142857" customWidth="1"/>
  </cols>
  <sheetData>
    <row r="1" ht="20.25" spans="1:1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1" spans="1:15">
      <c r="A2" s="1"/>
      <c r="B2" s="3" t="s">
        <v>1</v>
      </c>
      <c r="C2" s="3"/>
      <c r="D2" s="3"/>
      <c r="E2" s="3"/>
      <c r="F2" s="3"/>
      <c r="G2" s="3"/>
      <c r="H2" s="3"/>
      <c r="I2" s="3"/>
      <c r="J2" s="2"/>
      <c r="K2" s="1"/>
      <c r="L2" s="1"/>
      <c r="M2" s="1"/>
      <c r="N2" s="1"/>
      <c r="O2" s="1"/>
    </row>
    <row r="3" ht="13.5" spans="1:15">
      <c r="A3" s="4" t="s">
        <v>2</v>
      </c>
      <c r="B3" s="5"/>
      <c r="C3" s="5"/>
      <c r="D3" s="6"/>
      <c r="E3" s="1"/>
      <c r="F3" s="7" t="s">
        <v>3</v>
      </c>
      <c r="G3" s="8"/>
      <c r="H3" s="8"/>
      <c r="I3" s="84"/>
      <c r="J3" s="1"/>
      <c r="K3" s="1"/>
      <c r="L3" s="1"/>
      <c r="M3" s="1"/>
      <c r="N3" s="85"/>
      <c r="O3" s="1"/>
    </row>
    <row r="4" spans="1:15">
      <c r="A4" s="9" t="s">
        <v>4</v>
      </c>
      <c r="B4" s="10"/>
      <c r="C4" s="11"/>
      <c r="D4" s="12"/>
      <c r="E4" s="1"/>
      <c r="F4" s="13" t="s">
        <v>5</v>
      </c>
      <c r="G4" s="14"/>
      <c r="H4" s="14"/>
      <c r="I4" s="86"/>
      <c r="J4" s="1"/>
      <c r="K4" s="1"/>
      <c r="L4" s="1"/>
      <c r="M4" s="1"/>
      <c r="N4" s="1"/>
      <c r="O4" s="1"/>
    </row>
    <row r="5" spans="1:15">
      <c r="A5" s="15"/>
      <c r="B5" s="16" t="s">
        <v>6</v>
      </c>
      <c r="C5" s="144" t="s">
        <v>7</v>
      </c>
      <c r="D5" s="18">
        <v>77000</v>
      </c>
      <c r="E5" s="1"/>
      <c r="F5" s="19"/>
      <c r="G5" s="20" t="s">
        <v>8</v>
      </c>
      <c r="H5" s="145" t="s">
        <v>7</v>
      </c>
      <c r="I5" s="87">
        <v>2.3</v>
      </c>
      <c r="J5" s="1"/>
      <c r="K5" s="1"/>
      <c r="L5" s="1"/>
      <c r="M5" s="1"/>
      <c r="N5" s="1"/>
      <c r="O5" s="1"/>
    </row>
    <row r="6" spans="1:15">
      <c r="A6" s="15"/>
      <c r="B6" s="16" t="s">
        <v>9</v>
      </c>
      <c r="C6" s="144" t="s">
        <v>7</v>
      </c>
      <c r="D6" s="18">
        <v>7700</v>
      </c>
      <c r="E6" s="1"/>
      <c r="F6" s="19"/>
      <c r="G6" s="20" t="s">
        <v>10</v>
      </c>
      <c r="H6" s="145" t="s">
        <v>7</v>
      </c>
      <c r="I6" s="88">
        <v>170</v>
      </c>
      <c r="J6" s="1"/>
      <c r="K6" s="1"/>
      <c r="L6" s="1"/>
      <c r="M6" s="1"/>
      <c r="N6" s="1"/>
      <c r="O6" s="1"/>
    </row>
    <row r="7" spans="1:15">
      <c r="A7" s="15"/>
      <c r="B7" s="16" t="s">
        <v>11</v>
      </c>
      <c r="C7" s="144" t="s">
        <v>7</v>
      </c>
      <c r="D7" s="21">
        <v>10</v>
      </c>
      <c r="E7" s="1"/>
      <c r="F7" s="19"/>
      <c r="G7" s="22" t="s">
        <v>12</v>
      </c>
      <c r="H7" s="145" t="s">
        <v>7</v>
      </c>
      <c r="I7" s="89">
        <f>IF(I6&lt;200,(0.151*I6)*I5,(0.164*I6)*I5)</f>
        <v>59.041</v>
      </c>
      <c r="J7" s="1"/>
      <c r="K7" s="1"/>
      <c r="L7" s="1"/>
      <c r="M7" s="1"/>
      <c r="N7" s="1"/>
      <c r="O7" s="1"/>
    </row>
    <row r="8" spans="1:15">
      <c r="A8" s="15"/>
      <c r="B8" s="16" t="s">
        <v>13</v>
      </c>
      <c r="C8" s="144" t="s">
        <v>7</v>
      </c>
      <c r="D8" s="23">
        <v>1000</v>
      </c>
      <c r="E8" s="1"/>
      <c r="F8" s="19"/>
      <c r="G8" s="14"/>
      <c r="H8" s="14"/>
      <c r="I8" s="86"/>
      <c r="J8" s="1"/>
      <c r="K8" s="1"/>
      <c r="L8" s="1"/>
      <c r="M8" s="1"/>
      <c r="N8" s="1"/>
      <c r="O8" s="1"/>
    </row>
    <row r="9" ht="13.5" spans="1:15">
      <c r="A9" s="15"/>
      <c r="B9" s="17" t="s">
        <v>14</v>
      </c>
      <c r="C9" s="144" t="s">
        <v>7</v>
      </c>
      <c r="D9" s="24">
        <f>(D5-D6)/(D7*D8)</f>
        <v>6.93</v>
      </c>
      <c r="E9" s="1"/>
      <c r="F9" s="13" t="s">
        <v>15</v>
      </c>
      <c r="G9" s="14"/>
      <c r="H9" s="14"/>
      <c r="I9" s="86"/>
      <c r="J9" s="1"/>
      <c r="K9" s="1"/>
      <c r="L9" s="1"/>
      <c r="M9" s="1"/>
      <c r="N9" s="1"/>
      <c r="O9" s="1"/>
    </row>
    <row r="10" ht="13.5" spans="1:15">
      <c r="A10" s="15"/>
      <c r="B10" s="25"/>
      <c r="C10" s="25"/>
      <c r="D10" s="12"/>
      <c r="E10" s="1"/>
      <c r="F10" s="19"/>
      <c r="G10" s="20" t="s">
        <v>16</v>
      </c>
      <c r="H10" s="145" t="s">
        <v>7</v>
      </c>
      <c r="I10" s="87">
        <v>12</v>
      </c>
      <c r="J10" s="1"/>
      <c r="K10" s="90" t="s">
        <v>17</v>
      </c>
      <c r="L10" s="91"/>
      <c r="M10" s="91"/>
      <c r="N10" s="92"/>
      <c r="O10" s="1"/>
    </row>
    <row r="11" ht="27" customHeight="1" spans="1:15">
      <c r="A11" s="26" t="s">
        <v>18</v>
      </c>
      <c r="B11" s="25"/>
      <c r="C11" s="11"/>
      <c r="D11" s="12"/>
      <c r="E11" s="1"/>
      <c r="F11" s="19"/>
      <c r="G11" s="22" t="s">
        <v>19</v>
      </c>
      <c r="H11" s="145" t="s">
        <v>7</v>
      </c>
      <c r="I11" s="89">
        <f>(0.00043*I6)+0.02169</f>
        <v>0.09479</v>
      </c>
      <c r="J11" s="1"/>
      <c r="K11" s="93"/>
      <c r="L11" s="94"/>
      <c r="M11" s="94"/>
      <c r="N11" s="95"/>
      <c r="O11" s="1"/>
    </row>
    <row r="12" spans="1:15">
      <c r="A12" s="15"/>
      <c r="B12" s="16" t="s">
        <v>20</v>
      </c>
      <c r="C12" s="144" t="s">
        <v>7</v>
      </c>
      <c r="D12" s="27">
        <v>0.06</v>
      </c>
      <c r="E12" s="1"/>
      <c r="F12" s="19"/>
      <c r="G12" s="14"/>
      <c r="H12" s="14"/>
      <c r="I12" s="86"/>
      <c r="J12" s="1"/>
      <c r="K12" s="96" t="s">
        <v>21</v>
      </c>
      <c r="L12" s="97"/>
      <c r="M12" s="98"/>
      <c r="N12" s="98"/>
      <c r="O12" s="1"/>
    </row>
    <row r="13" spans="1:15">
      <c r="A13" s="15"/>
      <c r="B13" s="17" t="s">
        <v>22</v>
      </c>
      <c r="C13" s="144" t="s">
        <v>7</v>
      </c>
      <c r="D13" s="24">
        <f>(((D5+D6)/2)*D12)/D8</f>
        <v>2.541</v>
      </c>
      <c r="E13" s="1"/>
      <c r="F13" s="13" t="s">
        <v>23</v>
      </c>
      <c r="G13" s="14"/>
      <c r="H13" s="14"/>
      <c r="I13" s="86"/>
      <c r="J13" s="1"/>
      <c r="K13" s="99" t="s">
        <v>24</v>
      </c>
      <c r="L13" s="146" t="s">
        <v>7</v>
      </c>
      <c r="M13" s="101">
        <f>D26</f>
        <v>11.781</v>
      </c>
      <c r="N13" s="101"/>
      <c r="O13" s="1"/>
    </row>
    <row r="14" spans="1:15">
      <c r="A14" s="15"/>
      <c r="B14" s="25"/>
      <c r="C14" s="25"/>
      <c r="D14" s="12"/>
      <c r="E14" s="1"/>
      <c r="F14" s="19"/>
      <c r="G14" s="20" t="s">
        <v>25</v>
      </c>
      <c r="H14" s="145" t="s">
        <v>7</v>
      </c>
      <c r="I14" s="87">
        <v>18</v>
      </c>
      <c r="J14" s="1"/>
      <c r="K14" s="99" t="s">
        <v>26</v>
      </c>
      <c r="L14" s="146" t="s">
        <v>7</v>
      </c>
      <c r="M14" s="102">
        <f>I26</f>
        <v>78.3315346808511</v>
      </c>
      <c r="N14" s="102"/>
      <c r="O14" s="1"/>
    </row>
    <row r="15" spans="1:15">
      <c r="A15" s="26" t="s">
        <v>27</v>
      </c>
      <c r="B15" s="25"/>
      <c r="C15" s="11"/>
      <c r="D15" s="12"/>
      <c r="E15" s="1"/>
      <c r="F15" s="19"/>
      <c r="G15" s="22" t="s">
        <v>28</v>
      </c>
      <c r="H15" s="145" t="s">
        <v>7</v>
      </c>
      <c r="I15" s="89">
        <f>0.05*I14</f>
        <v>0.9</v>
      </c>
      <c r="J15" s="1"/>
      <c r="K15" s="99" t="s">
        <v>29</v>
      </c>
      <c r="L15" s="146" t="s">
        <v>7</v>
      </c>
      <c r="M15" s="103">
        <f>SUM(M13:M14)</f>
        <v>90.1125346808511</v>
      </c>
      <c r="N15" s="103"/>
      <c r="O15" s="1"/>
    </row>
    <row r="16" spans="1:15">
      <c r="A16" s="15"/>
      <c r="B16" s="16" t="s">
        <v>30</v>
      </c>
      <c r="C16" s="144" t="s">
        <v>7</v>
      </c>
      <c r="D16" s="27">
        <v>0.01</v>
      </c>
      <c r="E16" s="1"/>
      <c r="F16" s="19"/>
      <c r="G16" s="14"/>
      <c r="H16" s="14"/>
      <c r="I16" s="86"/>
      <c r="J16" s="1"/>
      <c r="K16" s="96" t="s">
        <v>31</v>
      </c>
      <c r="L16" s="97"/>
      <c r="M16" s="98"/>
      <c r="N16" s="98"/>
      <c r="O16" s="1"/>
    </row>
    <row r="17" spans="1:15">
      <c r="A17" s="15"/>
      <c r="B17" s="17" t="s">
        <v>32</v>
      </c>
      <c r="C17" s="144" t="s">
        <v>7</v>
      </c>
      <c r="D17" s="24">
        <f>(D5*D16)/D8</f>
        <v>0.77</v>
      </c>
      <c r="E17" s="1"/>
      <c r="F17" s="13" t="s">
        <v>33</v>
      </c>
      <c r="G17" s="14"/>
      <c r="H17" s="14"/>
      <c r="I17" s="86"/>
      <c r="J17" s="1"/>
      <c r="K17" s="99" t="s">
        <v>24</v>
      </c>
      <c r="L17" s="146" t="s">
        <v>7</v>
      </c>
      <c r="M17" s="104">
        <f>D52</f>
        <v>19.8</v>
      </c>
      <c r="N17" s="104"/>
      <c r="O17" s="1"/>
    </row>
    <row r="18" spans="1:15">
      <c r="A18" s="15"/>
      <c r="B18" s="25"/>
      <c r="C18" s="25"/>
      <c r="D18" s="12"/>
      <c r="E18" s="1"/>
      <c r="F18" s="19"/>
      <c r="G18" s="20" t="s">
        <v>34</v>
      </c>
      <c r="H18" s="145" t="s">
        <v>7</v>
      </c>
      <c r="I18" s="105">
        <v>1</v>
      </c>
      <c r="J18" s="1"/>
      <c r="K18" s="99" t="s">
        <v>26</v>
      </c>
      <c r="L18" s="146" t="s">
        <v>7</v>
      </c>
      <c r="M18" s="106">
        <f>I38</f>
        <v>1.28333333333333</v>
      </c>
      <c r="N18" s="106"/>
      <c r="O18" s="1"/>
    </row>
    <row r="19" spans="1:15">
      <c r="A19" s="26" t="s">
        <v>35</v>
      </c>
      <c r="B19" s="25"/>
      <c r="C19" s="11"/>
      <c r="D19" s="12"/>
      <c r="E19" s="1"/>
      <c r="F19" s="19"/>
      <c r="G19" s="22" t="s">
        <v>36</v>
      </c>
      <c r="H19" s="145" t="s">
        <v>7</v>
      </c>
      <c r="I19" s="89">
        <f>(I18*D5)/D7/D8</f>
        <v>7.7</v>
      </c>
      <c r="J19" s="1"/>
      <c r="K19" s="99" t="s">
        <v>37</v>
      </c>
      <c r="L19" s="146" t="s">
        <v>7</v>
      </c>
      <c r="M19" s="107">
        <f>SUM(M17:M18)</f>
        <v>21.0833333333333</v>
      </c>
      <c r="N19" s="108"/>
      <c r="O19" s="1"/>
    </row>
    <row r="20" spans="1:15">
      <c r="A20" s="15"/>
      <c r="B20" s="16" t="s">
        <v>30</v>
      </c>
      <c r="C20" s="144" t="s">
        <v>7</v>
      </c>
      <c r="D20" s="27">
        <v>0.02</v>
      </c>
      <c r="E20" s="1"/>
      <c r="F20" s="19"/>
      <c r="G20" s="14"/>
      <c r="H20" s="14"/>
      <c r="I20" s="86"/>
      <c r="J20" s="1"/>
      <c r="K20" s="109" t="s">
        <v>38</v>
      </c>
      <c r="L20" s="147" t="s">
        <v>7</v>
      </c>
      <c r="M20" s="111">
        <f>M15+M19</f>
        <v>111.195868014184</v>
      </c>
      <c r="N20" s="112"/>
      <c r="O20" s="1"/>
    </row>
    <row r="21" ht="13.5" spans="1:15">
      <c r="A21" s="15"/>
      <c r="B21" s="17" t="s">
        <v>39</v>
      </c>
      <c r="C21" s="144" t="s">
        <v>7</v>
      </c>
      <c r="D21" s="24">
        <f>(D5*D20)/D8</f>
        <v>1.54</v>
      </c>
      <c r="E21" s="1"/>
      <c r="F21" s="13" t="s">
        <v>40</v>
      </c>
      <c r="G21" s="14"/>
      <c r="H21" s="14"/>
      <c r="I21" s="86"/>
      <c r="J21" s="1"/>
      <c r="K21" s="113"/>
      <c r="L21" s="114"/>
      <c r="M21" s="115"/>
      <c r="N21" s="116"/>
      <c r="O21" s="1"/>
    </row>
    <row r="22" ht="13.5" spans="1:15">
      <c r="A22" s="15"/>
      <c r="B22" s="25"/>
      <c r="C22" s="25"/>
      <c r="D22" s="12"/>
      <c r="E22" s="1"/>
      <c r="F22" s="19"/>
      <c r="G22" s="20" t="s">
        <v>41</v>
      </c>
      <c r="H22" s="145" t="s">
        <v>7</v>
      </c>
      <c r="I22" s="117">
        <v>1000</v>
      </c>
      <c r="J22" s="1"/>
      <c r="K22" s="1"/>
      <c r="L22" s="1"/>
      <c r="M22" s="1"/>
      <c r="N22" s="1"/>
      <c r="O22" s="1"/>
    </row>
    <row r="23" spans="1:15">
      <c r="A23" s="26" t="s">
        <v>42</v>
      </c>
      <c r="B23" s="25"/>
      <c r="C23" s="11"/>
      <c r="D23" s="12"/>
      <c r="E23" s="1"/>
      <c r="F23" s="19"/>
      <c r="G23" s="20" t="s">
        <v>43</v>
      </c>
      <c r="H23" s="145" t="s">
        <v>7</v>
      </c>
      <c r="I23" s="105">
        <v>0.66</v>
      </c>
      <c r="J23" s="1"/>
      <c r="K23" s="1"/>
      <c r="L23" s="1"/>
      <c r="M23" s="1"/>
      <c r="N23" s="1"/>
      <c r="O23" s="1"/>
    </row>
    <row r="24" spans="1:15">
      <c r="A24" s="15"/>
      <c r="B24" s="16" t="s">
        <v>44</v>
      </c>
      <c r="C24" s="144" t="s">
        <v>7</v>
      </c>
      <c r="D24" s="27">
        <v>0</v>
      </c>
      <c r="E24" s="1"/>
      <c r="F24" s="19"/>
      <c r="G24" s="20" t="s">
        <v>45</v>
      </c>
      <c r="H24" s="145" t="s">
        <v>7</v>
      </c>
      <c r="I24" s="118">
        <f>47*5*8</f>
        <v>1880</v>
      </c>
      <c r="J24" s="1"/>
      <c r="K24" s="1"/>
      <c r="L24" s="1"/>
      <c r="M24" s="1"/>
      <c r="N24" s="1"/>
      <c r="O24" s="1"/>
    </row>
    <row r="25" ht="13.5" spans="1:15">
      <c r="A25" s="28"/>
      <c r="B25" s="29" t="s">
        <v>46</v>
      </c>
      <c r="C25" s="148" t="s">
        <v>7</v>
      </c>
      <c r="D25" s="30">
        <f>(D5*D24)/D8</f>
        <v>0</v>
      </c>
      <c r="E25" s="1"/>
      <c r="F25" s="31"/>
      <c r="G25" s="32" t="s">
        <v>47</v>
      </c>
      <c r="H25" s="149" t="s">
        <v>7</v>
      </c>
      <c r="I25" s="119">
        <f>((I22*12)+(I22*12*I23))/I24</f>
        <v>10.5957446808511</v>
      </c>
      <c r="J25" s="1"/>
      <c r="K25" s="1"/>
      <c r="L25" s="1"/>
      <c r="M25" s="1"/>
      <c r="N25" s="1"/>
      <c r="O25" s="1"/>
    </row>
    <row r="26" ht="13.5" spans="1:15">
      <c r="A26" s="34" t="s">
        <v>48</v>
      </c>
      <c r="B26" s="35"/>
      <c r="C26" s="150" t="s">
        <v>7</v>
      </c>
      <c r="D26" s="36">
        <f>D9+D13+D17+D21+D25</f>
        <v>11.781</v>
      </c>
      <c r="E26" s="1"/>
      <c r="F26" s="37" t="s">
        <v>49</v>
      </c>
      <c r="G26" s="38"/>
      <c r="H26" s="151" t="s">
        <v>7</v>
      </c>
      <c r="I26" s="120">
        <f>I7+I11+I15+I19+I25</f>
        <v>78.3315346808511</v>
      </c>
      <c r="J26" s="1"/>
      <c r="K26" s="1"/>
      <c r="L26" s="1"/>
      <c r="M26" s="1"/>
      <c r="N26" s="1"/>
      <c r="O26" s="1"/>
    </row>
    <row r="27" ht="13.5" spans="1:15">
      <c r="A27" s="40"/>
      <c r="B27" s="40"/>
      <c r="C27" s="40"/>
      <c r="D27" s="41"/>
      <c r="E27" s="1"/>
      <c r="F27" s="40"/>
      <c r="G27" s="40"/>
      <c r="H27" s="42"/>
      <c r="I27" s="41"/>
      <c r="J27" s="1"/>
      <c r="K27" s="1"/>
      <c r="L27" s="1"/>
      <c r="M27" s="1"/>
      <c r="N27" s="1"/>
      <c r="O27" s="1"/>
    </row>
    <row r="28" ht="18.75" spans="1:15">
      <c r="A28" s="1"/>
      <c r="B28" s="43" t="s">
        <v>50</v>
      </c>
      <c r="C28" s="43"/>
      <c r="D28" s="43"/>
      <c r="E28" s="43"/>
      <c r="F28" s="43"/>
      <c r="G28" s="43"/>
      <c r="H28" s="43"/>
      <c r="I28" s="43"/>
      <c r="J28" s="1"/>
      <c r="K28" s="121"/>
      <c r="L28" s="1"/>
      <c r="M28" s="1"/>
      <c r="N28" s="1"/>
      <c r="O28" s="1"/>
    </row>
    <row r="29" ht="13.5" spans="1:15">
      <c r="A29" s="44" t="s">
        <v>51</v>
      </c>
      <c r="B29" s="45"/>
      <c r="C29" s="45"/>
      <c r="D29" s="46"/>
      <c r="E29" s="1"/>
      <c r="F29" s="47" t="s">
        <v>52</v>
      </c>
      <c r="G29" s="48"/>
      <c r="H29" s="48"/>
      <c r="I29" s="122"/>
      <c r="J29" s="1"/>
      <c r="K29" s="123"/>
      <c r="L29" s="123"/>
      <c r="M29" s="123"/>
      <c r="N29" s="124"/>
      <c r="O29" s="124"/>
    </row>
    <row r="30" spans="1:15">
      <c r="A30" s="49" t="s">
        <v>4</v>
      </c>
      <c r="B30" s="50"/>
      <c r="C30" s="51"/>
      <c r="D30" s="52"/>
      <c r="E30" s="1"/>
      <c r="F30" s="53" t="s">
        <v>23</v>
      </c>
      <c r="G30" s="54"/>
      <c r="H30" s="54"/>
      <c r="I30" s="125"/>
      <c r="J30" s="1"/>
      <c r="K30" s="1"/>
      <c r="L30" s="1"/>
      <c r="M30" s="1"/>
      <c r="N30" s="126"/>
      <c r="O30" s="127"/>
    </row>
    <row r="31" spans="1:15">
      <c r="A31" s="55"/>
      <c r="B31" s="56" t="s">
        <v>6</v>
      </c>
      <c r="C31" s="152" t="s">
        <v>7</v>
      </c>
      <c r="D31" s="58">
        <v>15000</v>
      </c>
      <c r="E31" s="1"/>
      <c r="F31" s="59"/>
      <c r="G31" s="60" t="s">
        <v>25</v>
      </c>
      <c r="H31" s="153" t="s">
        <v>7</v>
      </c>
      <c r="I31" s="128">
        <v>9</v>
      </c>
      <c r="J31" s="1"/>
      <c r="K31" s="1"/>
      <c r="L31" s="1"/>
      <c r="M31" s="1"/>
      <c r="N31" s="126"/>
      <c r="O31" s="127"/>
    </row>
    <row r="32" spans="1:15">
      <c r="A32" s="55"/>
      <c r="B32" s="56" t="s">
        <v>9</v>
      </c>
      <c r="C32" s="152" t="s">
        <v>7</v>
      </c>
      <c r="D32" s="58">
        <v>1500</v>
      </c>
      <c r="E32" s="1"/>
      <c r="F32" s="59"/>
      <c r="G32" s="61" t="s">
        <v>28</v>
      </c>
      <c r="H32" s="153" t="s">
        <v>7</v>
      </c>
      <c r="I32" s="129">
        <f>0.05*I31</f>
        <v>0.45</v>
      </c>
      <c r="J32" s="1"/>
      <c r="K32" s="1"/>
      <c r="L32" s="1"/>
      <c r="M32" s="1"/>
      <c r="N32" s="126"/>
      <c r="O32" s="127"/>
    </row>
    <row r="33" spans="1:15">
      <c r="A33" s="55"/>
      <c r="B33" s="56" t="s">
        <v>11</v>
      </c>
      <c r="C33" s="152" t="s">
        <v>7</v>
      </c>
      <c r="D33" s="62">
        <v>6</v>
      </c>
      <c r="E33" s="1"/>
      <c r="F33" s="59"/>
      <c r="G33" s="54"/>
      <c r="H33" s="54"/>
      <c r="I33" s="125"/>
      <c r="J33" s="1"/>
      <c r="K33" s="1"/>
      <c r="L33" s="1"/>
      <c r="M33" s="1"/>
      <c r="N33" s="126"/>
      <c r="O33" s="127"/>
    </row>
    <row r="34" spans="1:15">
      <c r="A34" s="55"/>
      <c r="B34" s="56" t="s">
        <v>13</v>
      </c>
      <c r="C34" s="152" t="s">
        <v>7</v>
      </c>
      <c r="D34" s="63">
        <v>150</v>
      </c>
      <c r="E34" s="1"/>
      <c r="F34" s="53" t="s">
        <v>33</v>
      </c>
      <c r="G34" s="54"/>
      <c r="H34" s="54"/>
      <c r="I34" s="125"/>
      <c r="J34" s="1"/>
      <c r="K34" s="1"/>
      <c r="L34" s="1"/>
      <c r="M34" s="1"/>
      <c r="N34" s="126"/>
      <c r="O34" s="127"/>
    </row>
    <row r="35" spans="1:15">
      <c r="A35" s="55"/>
      <c r="B35" s="57" t="s">
        <v>14</v>
      </c>
      <c r="C35" s="152" t="s">
        <v>7</v>
      </c>
      <c r="D35" s="64">
        <f>(D31-D32)/(D33*D34)</f>
        <v>15</v>
      </c>
      <c r="E35" s="1"/>
      <c r="F35" s="65"/>
      <c r="G35" s="60" t="s">
        <v>34</v>
      </c>
      <c r="H35" s="153" t="s">
        <v>7</v>
      </c>
      <c r="I35" s="130">
        <v>0.05</v>
      </c>
      <c r="J35" s="1"/>
      <c r="K35" s="1"/>
      <c r="L35" s="1"/>
      <c r="M35" s="1"/>
      <c r="N35" s="126"/>
      <c r="O35" s="127"/>
    </row>
    <row r="36" spans="1:15">
      <c r="A36" s="55"/>
      <c r="B36" s="66"/>
      <c r="C36" s="66"/>
      <c r="D36" s="52"/>
      <c r="E36" s="1"/>
      <c r="F36" s="59"/>
      <c r="G36" s="61" t="s">
        <v>36</v>
      </c>
      <c r="H36" s="153" t="s">
        <v>7</v>
      </c>
      <c r="I36" s="129">
        <f>(I35*D31)/D33/D34</f>
        <v>0.833333333333333</v>
      </c>
      <c r="J36" s="1"/>
      <c r="K36" s="1"/>
      <c r="L36" s="1"/>
      <c r="M36" s="1"/>
      <c r="N36" s="126"/>
      <c r="O36" s="127"/>
    </row>
    <row r="37" ht="13.5" spans="1:15">
      <c r="A37" s="67" t="s">
        <v>18</v>
      </c>
      <c r="B37" s="66"/>
      <c r="C37" s="51"/>
      <c r="D37" s="52"/>
      <c r="E37" s="1"/>
      <c r="F37" s="59"/>
      <c r="G37" s="54"/>
      <c r="H37" s="54"/>
      <c r="I37" s="131"/>
      <c r="J37" s="1"/>
      <c r="K37" s="1"/>
      <c r="L37" s="1"/>
      <c r="M37" s="1"/>
      <c r="N37" s="126"/>
      <c r="O37" s="127"/>
    </row>
    <row r="38" spans="1:15">
      <c r="A38" s="55"/>
      <c r="B38" s="56" t="s">
        <v>20</v>
      </c>
      <c r="C38" s="152" t="s">
        <v>7</v>
      </c>
      <c r="D38" s="68">
        <v>0.06</v>
      </c>
      <c r="E38" s="1"/>
      <c r="F38" s="69" t="s">
        <v>49</v>
      </c>
      <c r="G38" s="70"/>
      <c r="H38" s="154" t="s">
        <v>7</v>
      </c>
      <c r="I38" s="132">
        <f>I32+I36</f>
        <v>1.28333333333333</v>
      </c>
      <c r="J38" s="1"/>
      <c r="K38" s="1"/>
      <c r="L38" s="1"/>
      <c r="M38" s="1"/>
      <c r="N38" s="126"/>
      <c r="O38" s="127"/>
    </row>
    <row r="39" ht="13.5" spans="1:15">
      <c r="A39" s="55"/>
      <c r="B39" s="57" t="s">
        <v>22</v>
      </c>
      <c r="C39" s="152" t="s">
        <v>7</v>
      </c>
      <c r="D39" s="64">
        <f>(((D31+D32)/2)*D38)/D34</f>
        <v>3.3</v>
      </c>
      <c r="E39" s="1"/>
      <c r="F39" s="72"/>
      <c r="G39" s="73"/>
      <c r="H39" s="74"/>
      <c r="I39" s="133"/>
      <c r="J39" s="1"/>
      <c r="K39" s="1"/>
      <c r="L39" s="1"/>
      <c r="M39" s="1"/>
      <c r="N39" s="126"/>
      <c r="O39" s="127"/>
    </row>
    <row r="40" ht="13.5" spans="1:15">
      <c r="A40" s="55"/>
      <c r="B40" s="66"/>
      <c r="C40" s="66"/>
      <c r="D40" s="52"/>
      <c r="E40" s="1"/>
      <c r="F40" s="1"/>
      <c r="G40" s="1"/>
      <c r="H40" s="1"/>
      <c r="I40" s="1"/>
      <c r="J40" s="1"/>
      <c r="K40" s="1"/>
      <c r="L40" s="1"/>
      <c r="M40" s="1"/>
      <c r="N40" s="126"/>
      <c r="O40" s="127"/>
    </row>
    <row r="41" spans="1:15">
      <c r="A41" s="67" t="s">
        <v>27</v>
      </c>
      <c r="B41" s="66"/>
      <c r="C41" s="51"/>
      <c r="D41" s="52"/>
      <c r="E41" s="1"/>
      <c r="F41" s="1"/>
      <c r="G41" s="1"/>
      <c r="H41" s="1"/>
      <c r="I41" s="1"/>
      <c r="J41" s="1"/>
      <c r="K41" s="1"/>
      <c r="L41" s="1"/>
      <c r="M41" s="1"/>
      <c r="N41" s="126"/>
      <c r="O41" s="127"/>
    </row>
    <row r="42" spans="1:15">
      <c r="A42" s="55"/>
      <c r="B42" s="56" t="s">
        <v>30</v>
      </c>
      <c r="C42" s="152" t="s">
        <v>7</v>
      </c>
      <c r="D42" s="68">
        <v>0.01</v>
      </c>
      <c r="E42" s="1"/>
      <c r="F42" s="1"/>
      <c r="G42" s="1"/>
      <c r="H42" s="1"/>
      <c r="I42" s="1"/>
      <c r="J42" s="1"/>
      <c r="K42" s="134"/>
      <c r="L42" s="134"/>
      <c r="M42" s="134"/>
      <c r="N42" s="135"/>
      <c r="O42" s="136"/>
    </row>
    <row r="43" spans="1:15">
      <c r="A43" s="55"/>
      <c r="B43" s="57" t="s">
        <v>32</v>
      </c>
      <c r="C43" s="152" t="s">
        <v>7</v>
      </c>
      <c r="D43" s="64">
        <f>(D31*D42)/D34</f>
        <v>1</v>
      </c>
      <c r="E43" s="1"/>
      <c r="F43" s="1"/>
      <c r="G43" s="1"/>
      <c r="H43" s="1"/>
      <c r="I43" s="1"/>
      <c r="J43" s="1"/>
      <c r="K43" s="137"/>
      <c r="L43" s="137"/>
      <c r="M43" s="137"/>
      <c r="N43" s="138"/>
      <c r="O43" s="139"/>
    </row>
    <row r="44" spans="1:15">
      <c r="A44" s="55"/>
      <c r="B44" s="66"/>
      <c r="C44" s="66"/>
      <c r="D44" s="52"/>
      <c r="E44" s="1"/>
      <c r="F44" s="1"/>
      <c r="G44" s="1"/>
      <c r="H44" s="1"/>
      <c r="I44" s="1"/>
      <c r="J44" s="1"/>
      <c r="K44" s="137"/>
      <c r="L44" s="137"/>
      <c r="M44" s="137"/>
      <c r="N44" s="138"/>
      <c r="O44" s="139"/>
    </row>
    <row r="45" spans="1:15">
      <c r="A45" s="67" t="s">
        <v>35</v>
      </c>
      <c r="B45" s="66"/>
      <c r="C45" s="51"/>
      <c r="D45" s="52"/>
      <c r="E45" s="1"/>
      <c r="F45" s="1"/>
      <c r="G45" s="1"/>
      <c r="H45" s="1"/>
      <c r="I45" s="1"/>
      <c r="J45" s="1"/>
      <c r="K45" s="137"/>
      <c r="L45" s="137"/>
      <c r="M45" s="137"/>
      <c r="N45" s="138"/>
      <c r="O45" s="139"/>
    </row>
    <row r="46" spans="1:15">
      <c r="A46" s="55"/>
      <c r="B46" s="56" t="s">
        <v>30</v>
      </c>
      <c r="C46" s="152" t="s">
        <v>7</v>
      </c>
      <c r="D46" s="68">
        <v>0.005</v>
      </c>
      <c r="E46" s="1"/>
      <c r="F46" s="1"/>
      <c r="G46" s="1"/>
      <c r="H46" s="1"/>
      <c r="I46" s="1"/>
      <c r="J46" s="1"/>
      <c r="K46" s="137"/>
      <c r="L46" s="137"/>
      <c r="M46" s="137"/>
      <c r="N46" s="138"/>
      <c r="O46" s="139"/>
    </row>
    <row r="47" spans="1:15">
      <c r="A47" s="55"/>
      <c r="B47" s="57" t="s">
        <v>39</v>
      </c>
      <c r="C47" s="152" t="s">
        <v>7</v>
      </c>
      <c r="D47" s="64">
        <f>(D31*D46)/D34</f>
        <v>0.5</v>
      </c>
      <c r="E47" s="1"/>
      <c r="F47" s="1"/>
      <c r="G47" s="1"/>
      <c r="H47" s="1"/>
      <c r="I47" s="1"/>
      <c r="J47" s="1"/>
      <c r="K47" s="137"/>
      <c r="L47" s="137"/>
      <c r="M47" s="137"/>
      <c r="N47" s="138"/>
      <c r="O47" s="139"/>
    </row>
    <row r="48" spans="1:15">
      <c r="A48" s="55"/>
      <c r="B48" s="66"/>
      <c r="C48" s="66"/>
      <c r="D48" s="52"/>
      <c r="E48" s="1"/>
      <c r="F48" s="1"/>
      <c r="G48" s="1"/>
      <c r="H48" s="1"/>
      <c r="I48" s="1"/>
      <c r="J48" s="1"/>
      <c r="K48" s="137"/>
      <c r="L48" s="137"/>
      <c r="M48" s="137"/>
      <c r="N48" s="138"/>
      <c r="O48" s="139"/>
    </row>
    <row r="49" spans="1:15">
      <c r="A49" s="67" t="s">
        <v>42</v>
      </c>
      <c r="B49" s="66"/>
      <c r="C49" s="51"/>
      <c r="D49" s="52"/>
      <c r="E49" s="1"/>
      <c r="F49" s="1"/>
      <c r="G49" s="1"/>
      <c r="H49" s="1"/>
      <c r="I49" s="1"/>
      <c r="J49" s="1"/>
      <c r="K49" s="137"/>
      <c r="L49" s="137"/>
      <c r="M49" s="137"/>
      <c r="N49" s="138"/>
      <c r="O49" s="139"/>
    </row>
    <row r="50" spans="1:15">
      <c r="A50" s="55"/>
      <c r="B50" s="56" t="s">
        <v>44</v>
      </c>
      <c r="C50" s="152" t="s">
        <v>7</v>
      </c>
      <c r="D50" s="68">
        <v>0</v>
      </c>
      <c r="E50" s="1"/>
      <c r="F50" s="1"/>
      <c r="G50" s="1"/>
      <c r="H50" s="1"/>
      <c r="I50" s="1"/>
      <c r="J50" s="1"/>
      <c r="K50" s="137"/>
      <c r="L50" s="137"/>
      <c r="M50" s="137"/>
      <c r="N50" s="138"/>
      <c r="O50" s="139"/>
    </row>
    <row r="51" ht="13.5" spans="1:15">
      <c r="A51" s="75"/>
      <c r="B51" s="76" t="s">
        <v>46</v>
      </c>
      <c r="C51" s="155" t="s">
        <v>7</v>
      </c>
      <c r="D51" s="77">
        <f>(D31*D50)/D34</f>
        <v>0</v>
      </c>
      <c r="E51" s="1"/>
      <c r="F51" s="1"/>
      <c r="G51" s="1"/>
      <c r="H51" s="1"/>
      <c r="I51" s="1"/>
      <c r="J51" s="1"/>
      <c r="K51" s="137"/>
      <c r="L51" s="137"/>
      <c r="M51" s="137"/>
      <c r="N51" s="138"/>
      <c r="O51" s="139"/>
    </row>
    <row r="52" spans="1:15">
      <c r="A52" s="78" t="s">
        <v>48</v>
      </c>
      <c r="B52" s="79"/>
      <c r="C52" s="156" t="s">
        <v>7</v>
      </c>
      <c r="D52" s="80">
        <f>D35+D39+D43+D47+D51</f>
        <v>19.8</v>
      </c>
      <c r="E52" s="1"/>
      <c r="F52" s="1"/>
      <c r="G52" s="1"/>
      <c r="H52" s="1"/>
      <c r="I52" s="1"/>
      <c r="J52" s="1"/>
      <c r="K52" s="137"/>
      <c r="L52" s="137"/>
      <c r="M52" s="137"/>
      <c r="N52" s="138"/>
      <c r="O52" s="139"/>
    </row>
    <row r="53" ht="13.5" spans="1:15">
      <c r="A53" s="81"/>
      <c r="B53" s="82"/>
      <c r="C53" s="82"/>
      <c r="D53" s="83"/>
      <c r="E53" s="1"/>
      <c r="F53" s="1"/>
      <c r="G53" s="1"/>
      <c r="H53" s="1"/>
      <c r="I53" s="1"/>
      <c r="J53" s="1"/>
      <c r="K53" s="137"/>
      <c r="L53" s="137"/>
      <c r="M53" s="137"/>
      <c r="N53" s="138"/>
      <c r="O53" s="139"/>
    </row>
    <row r="54" ht="13.5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37"/>
      <c r="L54" s="137"/>
      <c r="M54" s="137"/>
      <c r="N54" s="138"/>
      <c r="O54" s="139"/>
    </row>
    <row r="55" spans="1:15">
      <c r="A55" s="1"/>
      <c r="B55" s="1"/>
      <c r="C55" s="1"/>
      <c r="D55" s="1"/>
      <c r="E55" s="1"/>
      <c r="F55" s="1"/>
      <c r="G55" s="1"/>
      <c r="H55" s="1"/>
      <c r="I55" s="1"/>
      <c r="J55" s="1"/>
      <c r="K55" s="140"/>
      <c r="L55" s="140"/>
      <c r="M55" s="140"/>
      <c r="N55" s="141"/>
      <c r="O55" s="142"/>
    </row>
    <row r="56" spans="1:15">
      <c r="A56" s="1"/>
      <c r="B56" s="1"/>
      <c r="C56" s="1"/>
      <c r="D56" s="1"/>
      <c r="E56" s="1"/>
      <c r="F56" s="1"/>
      <c r="G56" s="1"/>
      <c r="H56" s="1"/>
      <c r="I56" s="1"/>
      <c r="J56" s="1"/>
      <c r="K56" s="134"/>
      <c r="L56" s="137"/>
      <c r="M56" s="137"/>
      <c r="N56" s="137"/>
      <c r="O56" s="137"/>
    </row>
    <row r="57" spans="11:15">
      <c r="K57" s="143"/>
      <c r="L57" s="143"/>
      <c r="M57" s="143"/>
      <c r="N57" s="143"/>
      <c r="O57" s="143"/>
    </row>
    <row r="58" spans="11:15">
      <c r="K58" s="143"/>
      <c r="L58" s="143"/>
      <c r="M58" s="143"/>
      <c r="N58" s="143"/>
      <c r="O58" s="143"/>
    </row>
    <row r="59" spans="11:15">
      <c r="K59" s="143"/>
      <c r="L59" s="143"/>
      <c r="M59" s="143"/>
      <c r="N59" s="143"/>
      <c r="O59" s="143"/>
    </row>
    <row r="60" spans="11:15">
      <c r="K60" s="143"/>
      <c r="L60" s="143"/>
      <c r="M60" s="143"/>
      <c r="N60" s="143"/>
      <c r="O60" s="143"/>
    </row>
    <row r="61" spans="11:15">
      <c r="K61" s="143"/>
      <c r="L61" s="143"/>
      <c r="M61" s="143"/>
      <c r="N61" s="143"/>
      <c r="O61" s="143"/>
    </row>
  </sheetData>
  <mergeCells count="29">
    <mergeCell ref="B1:O1"/>
    <mergeCell ref="B2:I2"/>
    <mergeCell ref="A3:D3"/>
    <mergeCell ref="F3:I3"/>
    <mergeCell ref="A4:B4"/>
    <mergeCell ref="M12:N12"/>
    <mergeCell ref="M13:N13"/>
    <mergeCell ref="M14:N14"/>
    <mergeCell ref="M15:N15"/>
    <mergeCell ref="M16:N16"/>
    <mergeCell ref="M17:N17"/>
    <mergeCell ref="M18:N18"/>
    <mergeCell ref="M19:N19"/>
    <mergeCell ref="A26:B26"/>
    <mergeCell ref="F26:G26"/>
    <mergeCell ref="B28:I28"/>
    <mergeCell ref="A29:D29"/>
    <mergeCell ref="F29:I29"/>
    <mergeCell ref="A30:B30"/>
    <mergeCell ref="C52:C53"/>
    <mergeCell ref="D52:D53"/>
    <mergeCell ref="H38:H39"/>
    <mergeCell ref="I38:I39"/>
    <mergeCell ref="K20:K21"/>
    <mergeCell ref="L20:L21"/>
    <mergeCell ref="K10:N11"/>
    <mergeCell ref="M20:N21"/>
    <mergeCell ref="F38:G39"/>
    <mergeCell ref="A52:B53"/>
  </mergeCells>
  <pageMargins left="0.75" right="0.75" top="1" bottom="1" header="0.511805555555556" footer="0.511805555555556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Administração</dc:creator>
  <cp:lastModifiedBy>Administração</cp:lastModifiedBy>
  <dcterms:created xsi:type="dcterms:W3CDTF">2021-03-25T22:11:16Z</dcterms:created>
  <dcterms:modified xsi:type="dcterms:W3CDTF">2021-03-25T22:14:58Z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1046-10.2.0.7646</vt:lpwstr>
  </property>
</Properties>
</file>