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520" windowHeight="4110" activeTab="2"/>
  </bookViews>
  <sheets>
    <sheet name="PLANILHA" sheetId="5" r:id="rId1"/>
    <sheet name="RESUMO" sheetId="3" r:id="rId2"/>
    <sheet name="CRONOGRAMA FISICO-FINANCEIRO" sheetId="2" r:id="rId3"/>
  </sheets>
  <externalReferences>
    <externalReference r:id="rId4"/>
  </externalReferences>
  <definedNames>
    <definedName name="_xlnm.Print_Titles" localSheetId="0">PLANILHA!$9:$9</definedName>
  </definedNames>
  <calcPr calcId="145621" fullPrecision="0"/>
</workbook>
</file>

<file path=xl/calcChain.xml><?xml version="1.0" encoding="utf-8"?>
<calcChain xmlns="http://schemas.openxmlformats.org/spreadsheetml/2006/main">
  <c r="G22" i="2" l="1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G124" i="5"/>
  <c r="G123" i="5"/>
  <c r="G122" i="5"/>
  <c r="G121" i="5"/>
  <c r="G120" i="5"/>
  <c r="G119" i="5"/>
  <c r="G118" i="5"/>
  <c r="G117" i="5" l="1"/>
  <c r="G116" i="5"/>
  <c r="G113" i="5"/>
  <c r="G112" i="5"/>
  <c r="G110" i="5"/>
  <c r="G109" i="5"/>
  <c r="G108" i="5"/>
  <c r="G106" i="5"/>
  <c r="G105" i="5"/>
  <c r="G104" i="5"/>
  <c r="G102" i="5"/>
  <c r="G99" i="5"/>
  <c r="G97" i="5"/>
  <c r="G98" i="5"/>
  <c r="G96" i="5"/>
  <c r="G95" i="5"/>
  <c r="G94" i="5"/>
  <c r="G93" i="5"/>
  <c r="G91" i="5" l="1"/>
  <c r="G89" i="5"/>
  <c r="G88" i="5"/>
  <c r="G86" i="5"/>
  <c r="G85" i="5"/>
  <c r="G83" i="5"/>
  <c r="G80" i="5"/>
  <c r="G78" i="5"/>
  <c r="G77" i="5"/>
  <c r="G75" i="5"/>
  <c r="G74" i="5"/>
  <c r="G72" i="5"/>
  <c r="G71" i="5"/>
  <c r="G70" i="5"/>
  <c r="G68" i="5"/>
  <c r="G67" i="5"/>
  <c r="G66" i="5"/>
  <c r="G64" i="5"/>
  <c r="G63" i="5"/>
  <c r="G62" i="5"/>
  <c r="G61" i="5"/>
  <c r="G58" i="5"/>
  <c r="G56" i="5"/>
  <c r="G55" i="5"/>
  <c r="G54" i="5"/>
  <c r="G53" i="5"/>
  <c r="G51" i="5" l="1"/>
  <c r="G50" i="5"/>
  <c r="G48" i="5" l="1"/>
  <c r="G47" i="5" l="1"/>
  <c r="H47" i="5" s="1"/>
  <c r="G46" i="5"/>
  <c r="H46" i="5" s="1"/>
  <c r="G44" i="5"/>
  <c r="G43" i="5"/>
  <c r="G42" i="5"/>
  <c r="G41" i="5"/>
  <c r="G38" i="5"/>
  <c r="H38" i="5" s="1"/>
  <c r="G37" i="5"/>
  <c r="H37" i="5" s="1"/>
  <c r="G36" i="5"/>
  <c r="G35" i="5"/>
  <c r="H35" i="5" s="1"/>
  <c r="G34" i="5"/>
  <c r="G32" i="5"/>
  <c r="H32" i="5" s="1"/>
  <c r="G29" i="5"/>
  <c r="G30" i="5"/>
  <c r="G28" i="5"/>
  <c r="H28" i="5" s="1"/>
  <c r="G27" i="5"/>
  <c r="G26" i="5"/>
  <c r="H26" i="5" s="1"/>
  <c r="G25" i="5"/>
  <c r="G24" i="5"/>
  <c r="H24" i="5" s="1"/>
  <c r="G22" i="5"/>
  <c r="G21" i="5"/>
  <c r="H21" i="5" s="1"/>
  <c r="G20" i="5"/>
  <c r="G19" i="5"/>
  <c r="H19" i="5" s="1"/>
  <c r="G18" i="5"/>
  <c r="G17" i="5"/>
  <c r="H17" i="5" s="1"/>
  <c r="G16" i="5"/>
  <c r="G15" i="5"/>
  <c r="H15" i="5" s="1"/>
  <c r="H124" i="5"/>
  <c r="H123" i="5"/>
  <c r="H122" i="5"/>
  <c r="H121" i="5"/>
  <c r="H120" i="5"/>
  <c r="H119" i="5"/>
  <c r="H118" i="5"/>
  <c r="H117" i="5"/>
  <c r="H116" i="5"/>
  <c r="H114" i="5"/>
  <c r="H113" i="5"/>
  <c r="H112" i="5"/>
  <c r="H110" i="5"/>
  <c r="H109" i="5"/>
  <c r="H108" i="5"/>
  <c r="H106" i="5"/>
  <c r="H105" i="5"/>
  <c r="H104" i="5"/>
  <c r="H102" i="5"/>
  <c r="H99" i="5"/>
  <c r="H98" i="5"/>
  <c r="H97" i="5"/>
  <c r="H96" i="5"/>
  <c r="H95" i="5"/>
  <c r="H94" i="5"/>
  <c r="H93" i="5"/>
  <c r="H91" i="5"/>
  <c r="H89" i="5"/>
  <c r="H88" i="5"/>
  <c r="H86" i="5"/>
  <c r="H85" i="5"/>
  <c r="H83" i="5"/>
  <c r="H80" i="5"/>
  <c r="H78" i="5"/>
  <c r="H77" i="5"/>
  <c r="H75" i="5"/>
  <c r="H74" i="5"/>
  <c r="H72" i="5"/>
  <c r="H71" i="5"/>
  <c r="H70" i="5"/>
  <c r="H68" i="5"/>
  <c r="H67" i="5"/>
  <c r="H66" i="5"/>
  <c r="H64" i="5"/>
  <c r="H63" i="5"/>
  <c r="H62" i="5"/>
  <c r="H61" i="5"/>
  <c r="H60" i="5"/>
  <c r="H58" i="5"/>
  <c r="H56" i="5"/>
  <c r="H55" i="5"/>
  <c r="H54" i="5"/>
  <c r="H53" i="5"/>
  <c r="H51" i="5"/>
  <c r="H50" i="5"/>
  <c r="H48" i="5"/>
  <c r="H44" i="5"/>
  <c r="H43" i="5"/>
  <c r="H42" i="5"/>
  <c r="H41" i="5"/>
  <c r="H40" i="5" s="1"/>
  <c r="H36" i="5"/>
  <c r="H34" i="5"/>
  <c r="H30" i="5"/>
  <c r="H29" i="5"/>
  <c r="H27" i="5"/>
  <c r="H25" i="5"/>
  <c r="H22" i="5"/>
  <c r="H20" i="5"/>
  <c r="H18" i="5"/>
  <c r="H16" i="5"/>
  <c r="G13" i="5"/>
  <c r="H13" i="5" s="1"/>
  <c r="G12" i="5"/>
  <c r="H12" i="5" s="1"/>
  <c r="G11" i="5"/>
  <c r="H11" i="5" s="1"/>
  <c r="H23" i="5" l="1"/>
  <c r="H115" i="5"/>
  <c r="H111" i="5"/>
  <c r="C21" i="2" l="1"/>
  <c r="C23" i="3"/>
  <c r="C10" i="2"/>
  <c r="C12" i="3"/>
  <c r="C22" i="2"/>
  <c r="C24" i="3"/>
  <c r="H92" i="5"/>
  <c r="H45" i="5"/>
  <c r="C14" i="2" l="1"/>
  <c r="C16" i="3"/>
  <c r="K22" i="2"/>
  <c r="O22" i="2"/>
  <c r="I22" i="2"/>
  <c r="M22" i="2"/>
  <c r="I21" i="2"/>
  <c r="E21" i="2"/>
  <c r="K21" i="2"/>
  <c r="M21" i="2"/>
  <c r="O21" i="2"/>
  <c r="G21" i="2"/>
  <c r="H101" i="5"/>
  <c r="H90" i="5"/>
  <c r="H79" i="5"/>
  <c r="H57" i="5"/>
  <c r="H31" i="5"/>
  <c r="H14" i="5"/>
  <c r="H10" i="5"/>
  <c r="C9" i="2" l="1"/>
  <c r="C11" i="3"/>
  <c r="C8" i="2"/>
  <c r="C10" i="3"/>
  <c r="C11" i="2"/>
  <c r="C13" i="3"/>
  <c r="C17" i="2"/>
  <c r="C19" i="3"/>
  <c r="H107" i="5"/>
  <c r="H87" i="5"/>
  <c r="H84" i="5"/>
  <c r="H82" i="5"/>
  <c r="H65" i="5"/>
  <c r="H103" i="5"/>
  <c r="H76" i="5"/>
  <c r="H73" i="5"/>
  <c r="H69" i="5"/>
  <c r="H52" i="5"/>
  <c r="H49" i="5"/>
  <c r="H39" i="5"/>
  <c r="H33" i="5"/>
  <c r="A20" i="2"/>
  <c r="A19" i="2"/>
  <c r="A18" i="2"/>
  <c r="A16" i="2"/>
  <c r="A15" i="2"/>
  <c r="A14" i="2"/>
  <c r="A13" i="2"/>
  <c r="A12" i="2"/>
  <c r="A11" i="2"/>
  <c r="A10" i="2"/>
  <c r="A9" i="2"/>
  <c r="A8" i="2"/>
  <c r="C15" i="2" l="1"/>
  <c r="C17" i="3"/>
  <c r="G17" i="2"/>
  <c r="K17" i="2"/>
  <c r="I17" i="2"/>
  <c r="E17" i="2"/>
  <c r="C12" i="2"/>
  <c r="C14" i="3"/>
  <c r="C13" i="2"/>
  <c r="C15" i="3"/>
  <c r="C16" i="2"/>
  <c r="M16" i="2" s="1"/>
  <c r="C18" i="3"/>
  <c r="H59" i="5"/>
  <c r="H100" i="5"/>
  <c r="H81" i="5"/>
  <c r="C19" i="2" l="1"/>
  <c r="C21" i="3"/>
  <c r="C18" i="2"/>
  <c r="C20" i="3"/>
  <c r="C26" i="3" s="1"/>
  <c r="C20" i="2"/>
  <c r="C22" i="3"/>
  <c r="H126" i="5"/>
  <c r="E20" i="2" l="1"/>
  <c r="G20" i="2"/>
  <c r="D24" i="3"/>
  <c r="D12" i="3"/>
  <c r="D23" i="3"/>
  <c r="D16" i="3"/>
  <c r="D13" i="3"/>
  <c r="D10" i="3"/>
  <c r="D11" i="3"/>
  <c r="D19" i="3"/>
  <c r="D15" i="3"/>
  <c r="D20" i="3"/>
  <c r="D21" i="3"/>
  <c r="D22" i="3"/>
  <c r="D17" i="3"/>
  <c r="D14" i="3"/>
  <c r="D18" i="3"/>
  <c r="I124" i="5"/>
  <c r="I61" i="5"/>
  <c r="I111" i="5"/>
  <c r="I114" i="5"/>
  <c r="I113" i="5"/>
  <c r="I112" i="5"/>
  <c r="I39" i="5"/>
  <c r="I48" i="5"/>
  <c r="I115" i="5"/>
  <c r="I57" i="5"/>
  <c r="I52" i="5"/>
  <c r="I20" i="5"/>
  <c r="I33" i="5"/>
  <c r="I11" i="5"/>
  <c r="I101" i="5"/>
  <c r="I60" i="5"/>
  <c r="I76" i="5"/>
  <c r="I16" i="5"/>
  <c r="I25" i="5"/>
  <c r="I47" i="5"/>
  <c r="I37" i="5"/>
  <c r="I58" i="5"/>
  <c r="I77" i="5"/>
  <c r="I91" i="5"/>
  <c r="I32" i="5"/>
  <c r="I43" i="5"/>
  <c r="I54" i="5"/>
  <c r="I66" i="5"/>
  <c r="I74" i="5"/>
  <c r="I105" i="5"/>
  <c r="I95" i="5"/>
  <c r="I81" i="5"/>
  <c r="I87" i="5"/>
  <c r="I40" i="5"/>
  <c r="I103" i="5"/>
  <c r="I73" i="5"/>
  <c r="I100" i="5"/>
  <c r="I31" i="5"/>
  <c r="I13" i="5"/>
  <c r="I18" i="5"/>
  <c r="I22" i="5"/>
  <c r="I27" i="5"/>
  <c r="I29" i="5"/>
  <c r="I35" i="5"/>
  <c r="I41" i="5"/>
  <c r="I51" i="5"/>
  <c r="I55" i="5"/>
  <c r="I63" i="5"/>
  <c r="I68" i="5"/>
  <c r="I71" i="5"/>
  <c r="I80" i="5"/>
  <c r="I86" i="5"/>
  <c r="I94" i="5"/>
  <c r="I99" i="5"/>
  <c r="I110" i="5"/>
  <c r="I119" i="5"/>
  <c r="I97" i="5"/>
  <c r="I102" i="5"/>
  <c r="I108" i="5"/>
  <c r="I117" i="5"/>
  <c r="I121" i="5"/>
  <c r="I123" i="5"/>
  <c r="I59" i="5"/>
  <c r="I107" i="5"/>
  <c r="I79" i="5"/>
  <c r="I45" i="5"/>
  <c r="I90" i="5"/>
  <c r="I69" i="5"/>
  <c r="I14" i="5"/>
  <c r="I82" i="5"/>
  <c r="I92" i="5"/>
  <c r="I65" i="5"/>
  <c r="I23" i="5"/>
  <c r="I84" i="5"/>
  <c r="I49" i="5"/>
  <c r="I10" i="5"/>
  <c r="I12" i="5"/>
  <c r="I15" i="5"/>
  <c r="I17" i="5"/>
  <c r="I19" i="5"/>
  <c r="I21" i="5"/>
  <c r="I24" i="5"/>
  <c r="I26" i="5"/>
  <c r="I28" i="5"/>
  <c r="I30" i="5"/>
  <c r="I34" i="5"/>
  <c r="I36" i="5"/>
  <c r="I38" i="5"/>
  <c r="I42" i="5"/>
  <c r="I44" i="5"/>
  <c r="I46" i="5"/>
  <c r="I50" i="5"/>
  <c r="I53" i="5"/>
  <c r="I56" i="5"/>
  <c r="I62" i="5"/>
  <c r="I64" i="5"/>
  <c r="I67" i="5"/>
  <c r="I70" i="5"/>
  <c r="I72" i="5"/>
  <c r="I75" i="5"/>
  <c r="I78" i="5"/>
  <c r="I83" i="5"/>
  <c r="I85" i="5"/>
  <c r="I88" i="5"/>
  <c r="I89" i="5"/>
  <c r="I93" i="5"/>
  <c r="I96" i="5"/>
  <c r="I98" i="5"/>
  <c r="I104" i="5"/>
  <c r="I106" i="5"/>
  <c r="I109" i="5"/>
  <c r="I116" i="5"/>
  <c r="I118" i="5"/>
  <c r="I120" i="5"/>
  <c r="I122" i="5"/>
  <c r="M17" i="2"/>
  <c r="O17" i="2"/>
  <c r="O14" i="2"/>
  <c r="E14" i="2"/>
  <c r="G14" i="2"/>
  <c r="I14" i="2"/>
  <c r="M14" i="2"/>
  <c r="K14" i="2"/>
  <c r="O8" i="2"/>
  <c r="I8" i="2"/>
  <c r="M8" i="2"/>
  <c r="K8" i="2"/>
  <c r="G8" i="2"/>
  <c r="E8" i="2"/>
  <c r="E11" i="2"/>
  <c r="K11" i="2"/>
  <c r="I11" i="2"/>
  <c r="G11" i="2"/>
  <c r="M11" i="2"/>
  <c r="O11" i="2"/>
  <c r="O16" i="2"/>
  <c r="K16" i="2"/>
  <c r="E16" i="2"/>
  <c r="I16" i="2"/>
  <c r="G16" i="2"/>
  <c r="O15" i="2"/>
  <c r="G15" i="2"/>
  <c r="K15" i="2"/>
  <c r="I15" i="2"/>
  <c r="M15" i="2"/>
  <c r="E15" i="2"/>
  <c r="O12" i="2"/>
  <c r="I12" i="2"/>
  <c r="M12" i="2"/>
  <c r="K12" i="2"/>
  <c r="E12" i="2"/>
  <c r="G12" i="2"/>
  <c r="D26" i="3" l="1"/>
  <c r="I126" i="5"/>
  <c r="M9" i="2"/>
  <c r="G9" i="2"/>
  <c r="O9" i="2"/>
  <c r="K9" i="2"/>
  <c r="E9" i="2"/>
  <c r="I9" i="2"/>
  <c r="O10" i="2"/>
  <c r="E10" i="2"/>
  <c r="G10" i="2"/>
  <c r="I10" i="2"/>
  <c r="K10" i="2"/>
  <c r="M10" i="2"/>
  <c r="M13" i="2"/>
  <c r="G13" i="2"/>
  <c r="K13" i="2"/>
  <c r="E13" i="2"/>
  <c r="O13" i="2"/>
  <c r="I13" i="2"/>
  <c r="O20" i="2"/>
  <c r="I20" i="2"/>
  <c r="K20" i="2"/>
  <c r="M20" i="2"/>
  <c r="C23" i="2"/>
  <c r="E22" i="2"/>
  <c r="K19" i="2"/>
  <c r="E19" i="2"/>
  <c r="M19" i="2"/>
  <c r="I19" i="2"/>
  <c r="G19" i="2"/>
  <c r="O19" i="2"/>
  <c r="O18" i="2"/>
  <c r="K18" i="2"/>
  <c r="E18" i="2"/>
  <c r="I18" i="2"/>
  <c r="G18" i="2"/>
  <c r="M18" i="2"/>
  <c r="D9" i="2" l="1"/>
  <c r="D21" i="2"/>
  <c r="D18" i="2"/>
  <c r="D19" i="2"/>
  <c r="D22" i="2"/>
  <c r="D13" i="2"/>
  <c r="E23" i="2"/>
  <c r="E24" i="2" s="1"/>
  <c r="F24" i="2" s="1"/>
  <c r="K23" i="2"/>
  <c r="L23" i="2" s="1"/>
  <c r="O23" i="2"/>
  <c r="P23" i="2" s="1"/>
  <c r="M23" i="2"/>
  <c r="N23" i="2" s="1"/>
  <c r="G23" i="2"/>
  <c r="H23" i="2" s="1"/>
  <c r="I23" i="2"/>
  <c r="J23" i="2" s="1"/>
  <c r="D12" i="2"/>
  <c r="D14" i="2"/>
  <c r="D8" i="2"/>
  <c r="D16" i="2"/>
  <c r="D17" i="2"/>
  <c r="D15" i="2"/>
  <c r="D11" i="2"/>
  <c r="D23" i="2"/>
  <c r="D20" i="2"/>
  <c r="D10" i="2"/>
  <c r="F23" i="2" l="1"/>
  <c r="G24" i="2"/>
  <c r="I24" i="2" l="1"/>
  <c r="H24" i="2"/>
  <c r="J24" i="2" l="1"/>
  <c r="K24" i="2"/>
  <c r="M24" i="2" l="1"/>
  <c r="L24" i="2"/>
  <c r="N24" i="2" l="1"/>
  <c r="O24" i="2"/>
  <c r="P24" i="2" s="1"/>
</calcChain>
</file>

<file path=xl/sharedStrings.xml><?xml version="1.0" encoding="utf-8"?>
<sst xmlns="http://schemas.openxmlformats.org/spreadsheetml/2006/main" count="505" uniqueCount="354">
  <si>
    <t>Obra:</t>
  </si>
  <si>
    <t>Área Construída:</t>
  </si>
  <si>
    <t>Local</t>
  </si>
  <si>
    <t>Data Base:</t>
  </si>
  <si>
    <t>Município</t>
  </si>
  <si>
    <t>PRIMAVERA DO LESTE - MT</t>
  </si>
  <si>
    <t>B.D.I. (%):</t>
  </si>
  <si>
    <t>ITEM</t>
  </si>
  <si>
    <t>DESCRIÇÃO DO ITEM</t>
  </si>
  <si>
    <t>UNID</t>
  </si>
  <si>
    <t>QUANT</t>
  </si>
  <si>
    <t>PREÇO UNIT</t>
  </si>
  <si>
    <t>VALOR TOTAL</t>
  </si>
  <si>
    <t>(%)</t>
  </si>
  <si>
    <t>01 </t>
  </si>
  <si>
    <t>SERVIÇOS PRELIMINARES</t>
  </si>
  <si>
    <t xml:space="preserve">BARRACAO PARA DEPOSITO EM TABUAS DE MADEIRA, COBERTURA EM FIBROCIMENTO 4 MM, INCLUSO PISO ARGAMASSA TRAÇO 1:6 (CIMENTO E AREIA) </t>
  </si>
  <si>
    <t>m2</t>
  </si>
  <si>
    <t xml:space="preserve">LOCACAO CONVENCIONAL DE OBRA, ATRAVÉS DE GABARITO DE TABUAS CORRIDAS PONTALETADAS A CADA 1,50M, SEM REAPROVEITAMENTO </t>
  </si>
  <si>
    <t xml:space="preserve">PLACA DE OBRA EM CHAPA DE ACO GALVANIZADO </t>
  </si>
  <si>
    <t>02 </t>
  </si>
  <si>
    <t>FUNDAÇÕES</t>
  </si>
  <si>
    <t xml:space="preserve">ALVENARIA EM TIJOLO CERAMICO FURADO 9X14X19CM, 1 VEZ (ESPESSURA 14 CM), ASSENTADO EM ARGAMASSA TRACO 1:4 (CIMENTO E AREIA MEDIA NAO PENEIRADA), PREPARO MANUAL, JUNTA 1 CM </t>
  </si>
  <si>
    <t xml:space="preserve">ESTACA CONCRETO ARMADO CENTRIFUGADO D=20 CM, 25 A 30T INCL CRAVACAO/EMENDAS </t>
  </si>
  <si>
    <t>ml</t>
  </si>
  <si>
    <t xml:space="preserve">FORMA TABUA PARA CONCRETO EM FUNDACAO, C/ REAPROVEITAMENTO 2X. </t>
  </si>
  <si>
    <t xml:space="preserve">ARMACAO ACO CA-50, DIAM. 6,3 (1/4) À 12,5MM(1/2) -FORNECIMENTO/ CORTE(PERDA DE 10%) / DOBRA / COLOCAÇÃO. </t>
  </si>
  <si>
    <t>kg</t>
  </si>
  <si>
    <t xml:space="preserve">ARMACAO DE ACO CA-60 DIAM. 3,4 A 6,0MM.- FORNECIMENTO / CORTE (C/PERDA DE 10%) / DOBRA / COLOCAÇÃO. </t>
  </si>
  <si>
    <t xml:space="preserve">CONCRETO FCK=20MPA, VIRADO EM BETONEIRA, SEM LANCAMENTO </t>
  </si>
  <si>
    <t>m3</t>
  </si>
  <si>
    <t xml:space="preserve">LANCAMENTO MANUAL DE CONCRETO EM ESTRUTURAS, INCL. VIBRACAO </t>
  </si>
  <si>
    <t xml:space="preserve">PINTURA IMPERMEABILIZANTE COM TINTA A BASE DE RESINA EPOXI ALCATRAO, UMA DEMAO </t>
  </si>
  <si>
    <t>03 </t>
  </si>
  <si>
    <t>ESTRUTURA</t>
  </si>
  <si>
    <t xml:space="preserve">VERGA 10X10CM EM CONCRETO PRÉ-MOLDADO FCK=20MPA (PREPARO COM BETONEIRA) AÇO CA60, BITOLA FINA, INCLUSIVE FORMAS TABUA 3A. </t>
  </si>
  <si>
    <t>m</t>
  </si>
  <si>
    <t>04 </t>
  </si>
  <si>
    <t>ALVENARIAS E DIVISÓRIAS</t>
  </si>
  <si>
    <t>05 </t>
  </si>
  <si>
    <t>COBERTURA</t>
  </si>
  <si>
    <t xml:space="preserve">ESTRUTURA METALICA EM TESOURAS OU TRELICAS, VAO LIVRE DE 12M, FORNECIMENTO E MONTAGEM, NAO SENDO CONSIDERADA AS COLUNAS, OS FECHAMENTOS METALICOS, OS SERVICOS GERAIS EM ALVENARIA E CONCRETO, AS TELHAS DE COBERTURA E A PINTURA DE ACABAMENTO </t>
  </si>
  <si>
    <t xml:space="preserve">CALHA EM CHAPA DE ACO GALVANIZADO NUMERO 24, DESENVOLVIMENTO DE 33CM </t>
  </si>
  <si>
    <t xml:space="preserve">RUFO EM CHAPA DE ACO GALVANIZADO NUMERO 24, DESENVOLVIMENTO DE 25CM </t>
  </si>
  <si>
    <t xml:space="preserve">FORRO DE PVC, EM LAMINAS DE 600X10CM E ESPESSURA DE 8MM, LISO - INCLUSIVE COLOCACAO, EXCLUSIVE ESTRUTURA DE SUPORTE </t>
  </si>
  <si>
    <t>06 </t>
  </si>
  <si>
    <t>ESQUADRIAS</t>
  </si>
  <si>
    <t>METÁLICA</t>
  </si>
  <si>
    <t xml:space="preserve">JANELA MAXIM AIR CHAPA DOBRADA </t>
  </si>
  <si>
    <t xml:space="preserve">JANELA DE CORRER EM CHAPA DE ACO DOBRADA, QUATRO FOLHAS, SEM DIVISAO HORIZONTAL, PARA VIDRO, 1,50X1,20M </t>
  </si>
  <si>
    <t xml:space="preserve">GRADE DE FERRO EM BARRA CHATA 3/16" </t>
  </si>
  <si>
    <t xml:space="preserve">PORTA DE FERRO, DE ABRIR, BARRA CHATA COM REQUADRO E GUARNIÇÃO </t>
  </si>
  <si>
    <t>07 </t>
  </si>
  <si>
    <t>REVESTIMENTOS</t>
  </si>
  <si>
    <t xml:space="preserve">REBOCO ARGAMASSA TRACO 1:4,5 (CAL E AREIA FINA), ESPESSURA 0,5CM, PREPARO MECANICO DA ARGAMASSA </t>
  </si>
  <si>
    <t>08 </t>
  </si>
  <si>
    <t>PISOS E RODAPÉS</t>
  </si>
  <si>
    <t>09 </t>
  </si>
  <si>
    <t>PINTURA</t>
  </si>
  <si>
    <t xml:space="preserve">EMASSAMENTO COM MASSA LATEX PVA PARA AMBIENTES INTERNOS, DUAS DEMAOS </t>
  </si>
  <si>
    <t xml:space="preserve">PINTURA ESMALTE 2 DEMAOS C/1 DEMAO ZARCAO P/ESQUADRIA FERRO </t>
  </si>
  <si>
    <t>10 </t>
  </si>
  <si>
    <t>VIDROS E PEITORIS</t>
  </si>
  <si>
    <t xml:space="preserve">VIDRO LISO COMUM TRANSPARENTE, ESPESSURA 4MM </t>
  </si>
  <si>
    <t>11 </t>
  </si>
  <si>
    <t>INSTALAÇÕES ELÉTRICAS</t>
  </si>
  <si>
    <t>11.001 </t>
  </si>
  <si>
    <t>FIOS E CABOS</t>
  </si>
  <si>
    <t>11.001.001 </t>
  </si>
  <si>
    <t>11.001.002 </t>
  </si>
  <si>
    <t xml:space="preserve">CABO DE COBRE ISOLADO PVC 450/750V 2,5MM2 RESISTENTE A CHAMA - FORNECIMENTO E INSTALACAO </t>
  </si>
  <si>
    <t>11.001.003 </t>
  </si>
  <si>
    <t xml:space="preserve">CABO DE COBRE ISOLADO PVC 450/750V 4MM2 RESISTENTE A CHAMA - FORNECIMENTO E INSTALACAO </t>
  </si>
  <si>
    <t>11.001.004 </t>
  </si>
  <si>
    <t xml:space="preserve">CABO DE COBRE ISOLADO PVC 450/750V 6MM2 RESISTENTE A CHAMA - FORNECIMENTO E INSTALACAO </t>
  </si>
  <si>
    <t>11.002 </t>
  </si>
  <si>
    <t>ELETRODUTOS</t>
  </si>
  <si>
    <t>11.002.001 </t>
  </si>
  <si>
    <t xml:space="preserve">ELETRODUTO DE PVC RIGIDO ROSCAVEL DN 75MM (3"), INCL CONEXOES, FORNECIMENTO E INSTALACAO </t>
  </si>
  <si>
    <t>11.002.003 </t>
  </si>
  <si>
    <t xml:space="preserve">ELETRODUTO DE PVC FLEXIVEL CORRUGADO DN 20MM (3/4") FORNECIMENTO E INSTALACAO </t>
  </si>
  <si>
    <t>11.002.004 </t>
  </si>
  <si>
    <t xml:space="preserve">ELETRODUTO DE PVC FLEXIVEL CORRUGADO DN 25MM (1") FORNECIMENTO E INSTALACAO </t>
  </si>
  <si>
    <t>11.003 </t>
  </si>
  <si>
    <t>TOMADAS E INTERRUPTORES</t>
  </si>
  <si>
    <t>11.003.001 </t>
  </si>
  <si>
    <t xml:space="preserve">INTERRUPTOR SIMPLES DE EMBUTIR 10A/250V SEM PLACA, 1 TECLA - FORNECIMENTO E INSTALACAO </t>
  </si>
  <si>
    <t>un</t>
  </si>
  <si>
    <t>11.003.004 </t>
  </si>
  <si>
    <t xml:space="preserve">TOMADA DE EMBUTIR 2P+T 10A/250V C/ PLACA - FORNECIMENTO E INSTALACAO </t>
  </si>
  <si>
    <t>11.003.005 </t>
  </si>
  <si>
    <t xml:space="preserve">TOMADA DE EMBUTIR 2P+T 20A/250V C/ PLACA - FORNECIMENTO E INSTALACAO </t>
  </si>
  <si>
    <t>11.004 </t>
  </si>
  <si>
    <t>LUMINÁRIAS E ACESSÓRIOS</t>
  </si>
  <si>
    <t>11.004.001 </t>
  </si>
  <si>
    <t>LUMINARIA TIPO SPOT PARA 1 LAMPADA INCANDESCENTE/FLUORESCENTE COMPACTA</t>
  </si>
  <si>
    <t xml:space="preserve">LAMPADA FLUORESCENTE 26W </t>
  </si>
  <si>
    <t>11.005 </t>
  </si>
  <si>
    <t>DISJUNTORES</t>
  </si>
  <si>
    <t>11.005.001 </t>
  </si>
  <si>
    <t xml:space="preserve">DISJUNTOR TERMOMAGNETICO MONOPOLAR PADRAO NEMA (AMERICANO) 10 A 30A 24 0V, FORNECIMENTO E INSTALACAO </t>
  </si>
  <si>
    <t>11.005.002 </t>
  </si>
  <si>
    <t xml:space="preserve">DISJUNTOR TERMOMAGNETICO BIPOLAR PADRAO NEMA (AMERICANO) 10 A 50A 240V, FORNECIMENTO E INSTALACAO </t>
  </si>
  <si>
    <t>11.006 </t>
  </si>
  <si>
    <t>QUADROS DE DISTRIBUIÇÃO</t>
  </si>
  <si>
    <t>11.006.001 </t>
  </si>
  <si>
    <t xml:space="preserve">QUADRO DE DISTRIBUICAO DE ENERGIA EM CHAPA DE ACO GALVANIZADO, PARA 12 DISJUNTORES TERMOMAGNETICOS MONOPOLARES, COM BARRAMENTO TRIFASICO E NEUTRO - FORNECIMENTO E INSTALACAO </t>
  </si>
  <si>
    <t>12 </t>
  </si>
  <si>
    <t>INSTALAÇÕES HIDRÁULICAS</t>
  </si>
  <si>
    <t>12.001 </t>
  </si>
  <si>
    <t>ALIMENTAÇÃO</t>
  </si>
  <si>
    <t>12.001.002 </t>
  </si>
  <si>
    <t xml:space="preserve">TUBO PVC SOLDAVEL AGUA FRIA DN 25MM, INCLUSIVE CONEXOES - FORNECIMENTO E INSTALACAO </t>
  </si>
  <si>
    <t>12.002 </t>
  </si>
  <si>
    <t>METAIS</t>
  </si>
  <si>
    <t>12.002.001 </t>
  </si>
  <si>
    <t xml:space="preserve">REGISTRO GAVETA 1.1/2" COM CANOPLA ACABAMENTO CROMADO SIMPLES - FORNECIMENTO E INSTALACAO </t>
  </si>
  <si>
    <t xml:space="preserve">VALVULA DESCARGA 1.1/2" COM REGISTRO, ACABAMENTO EM METAL CROMADO - FORNECIMENTO E INSTALACAO </t>
  </si>
  <si>
    <t>12.003 </t>
  </si>
  <si>
    <t>PVC RÍGIDO SOLDÁVEL</t>
  </si>
  <si>
    <t xml:space="preserve">TUBO PVC SOLDAVEL AGUA FRIA DN 50MM, INCLUSIVE CONEXOES - FORNECIMENTO E INSTALACAO </t>
  </si>
  <si>
    <t>12.004 </t>
  </si>
  <si>
    <t>PVC RÍGIDO SOLDÁVEL COM BUCHA DE LATÃO</t>
  </si>
  <si>
    <t>12.004.001 </t>
  </si>
  <si>
    <t xml:space="preserve">JOELHO PVC SOLDAVEL COM ROSCA 90º AGUA FRIA 25MMX1/2" - FORNECIMENTO E INSTALACAO </t>
  </si>
  <si>
    <t>12.005 </t>
  </si>
  <si>
    <t>LOUÇAS E ACESSÓRIOS</t>
  </si>
  <si>
    <t xml:space="preserve">TORNEIRA CROMADA 1/2" OU 3/4" DE BANCADA PARA LAVATORIO, PADRAO POPULAR COM ENGATE FLEXIVEL EM METAL CROMADO 1/2"X30CM- FORNECIMENTO E INSTALACAO </t>
  </si>
  <si>
    <t xml:space="preserve">VASO SANITARIO SIFONADO LOUÇA BRANCA PADRAO POPULAR, COM CONJUNTO PARA FIXAÇAO PARA VASO SANITÁRIO COM PARAFUSO, ARRUELA E BUCHA - FORNECIMENTO E INSTALACAO </t>
  </si>
  <si>
    <t>12.005.008 </t>
  </si>
  <si>
    <t xml:space="preserve">GRANITO CINZA POLIDO PARA BANCADA E=2,5 CM, LARGURA 60CM - FORNECIMENTO E INSTALACAO </t>
  </si>
  <si>
    <t xml:space="preserve">PAPELEIRA DE LOUCA BRANCA - FORNECIMENTO E INSTALACAO </t>
  </si>
  <si>
    <t xml:space="preserve">SABONETEIRA DE LOUCA BRANCA 7,5X15CM - FORNECIMENTO E INSTALACAO  </t>
  </si>
  <si>
    <t>CABIDE DE LOUCA BRANCA SIMPLES TIPO GANCHO - FORNECIMENTO E INSTALACAO</t>
  </si>
  <si>
    <t>13 </t>
  </si>
  <si>
    <t>INSTALAÇÕES SANITÁRIAS</t>
  </si>
  <si>
    <t>13.001 </t>
  </si>
  <si>
    <t>CAIXAS DE PASSAGEM</t>
  </si>
  <si>
    <t>13.001.002 </t>
  </si>
  <si>
    <t xml:space="preserve">CAIXA DE INSPEÇÃO EM CONCRETO PRÉ-MOLDADO DN 60MM COM TAMPA H= 60CM FORNECIMENTO E INSTALACAO </t>
  </si>
  <si>
    <t>13.002 </t>
  </si>
  <si>
    <t>PVC ACESSÓRIOS</t>
  </si>
  <si>
    <t>13.002.001 </t>
  </si>
  <si>
    <t xml:space="preserve">CAIXA SIFONADA PVC 150X150X50MM COM GRELHA REDONDA BRANCA - FORNECIMENTO E INSTALACAO </t>
  </si>
  <si>
    <t xml:space="preserve">VALVULA EM PLASTICO CROMADO 1" PARA LAVATORIO - FORNECIMENTO E INSTALACAO </t>
  </si>
  <si>
    <t xml:space="preserve">SIFAO PLASTICO PARA LAVATORIO OU PIA TIPO COPO 1" - FORNECIMENTO E INSTALACAO </t>
  </si>
  <si>
    <t>13.003 </t>
  </si>
  <si>
    <t>PVC ESGOTO</t>
  </si>
  <si>
    <t xml:space="preserve">TUBO PVC ESGOTO JS PREDIAL DN 40MM, INCLUSIVE CONEXOES - FORNECIMENTO E INSTALACAO </t>
  </si>
  <si>
    <t xml:space="preserve">TUBO PVC ESGOTO PREDIAL DN 50MM, INCLUSIVE CONEXOES - FORNECIMENTO E INSTALACAO </t>
  </si>
  <si>
    <t xml:space="preserve">TUBO PVC ESGOTO PREDIAL DN 100MM, INCLUSIVE CONEXOES - FORNECIMENTO E INSTALACAO </t>
  </si>
  <si>
    <t>SERVIÇOS COMPLEMENTARES</t>
  </si>
  <si>
    <t>DIVERSOS</t>
  </si>
  <si>
    <t>SUMIDOURO EM ALVENARIA DE TIJOLO CERAMICO MACICO DIAMETRO 1,20M E ALTURA 5,00M, COM TAMPA EM CONCRETO ARMADO DIAMETRO 1,40M E ESPESSURA 10CM</t>
  </si>
  <si>
    <t xml:space="preserve">FOSSA SEPTICA EM ALVENARIA DE TIJOLO CERAMICO MACICO DIMENSOES EXTERNAS 1,90X1,10X1,40M, 1.500 LITROS, REVESTIDA INTERNAMENTE COM BARRA LISA, COM TAMPA EM CONCRETO ARMADO COM ESPESSURA 8CM </t>
  </si>
  <si>
    <t xml:space="preserve">LIMPEZA FINAL DA OBRA </t>
  </si>
  <si>
    <t xml:space="preserve">REBOCO ARGAMASSA TRACO 1:4,5 (CAL E AREIA FINA), ESPESSURA 0,3CM, PREPARO MECANICO DA ARGAMASSA DO MURO EXTERNO </t>
  </si>
  <si>
    <t xml:space="preserve">PINTURA LATEX PVA MURO EXTERNO, DUAS DEMAOS </t>
  </si>
  <si>
    <t>TOTAL DO ORÇAMENTO</t>
  </si>
  <si>
    <t>02.001.001 </t>
  </si>
  <si>
    <t>02.001.002 </t>
  </si>
  <si>
    <t>02.001.003 </t>
  </si>
  <si>
    <t>02.001.004</t>
  </si>
  <si>
    <t>02.001.005 </t>
  </si>
  <si>
    <t>02.001.006</t>
  </si>
  <si>
    <t>02.001.007</t>
  </si>
  <si>
    <t>02.001.008</t>
  </si>
  <si>
    <t>01.001.001</t>
  </si>
  <si>
    <t>01.001.002</t>
  </si>
  <si>
    <t>01.001.003</t>
  </si>
  <si>
    <t>03.001.001 </t>
  </si>
  <si>
    <t>03.001.002</t>
  </si>
  <si>
    <t>03.001.003</t>
  </si>
  <si>
    <t>03.001.004</t>
  </si>
  <si>
    <t>03.001.005</t>
  </si>
  <si>
    <t>03.001.008</t>
  </si>
  <si>
    <t>03.001.009</t>
  </si>
  <si>
    <t>04.001.001</t>
  </si>
  <si>
    <t>05.001.001</t>
  </si>
  <si>
    <t>05.001.002</t>
  </si>
  <si>
    <t>05.001.003</t>
  </si>
  <si>
    <t>05.001.004</t>
  </si>
  <si>
    <t>05.001.005</t>
  </si>
  <si>
    <t>06.001</t>
  </si>
  <si>
    <t>06.001.001</t>
  </si>
  <si>
    <t>06.001.002</t>
  </si>
  <si>
    <t>06.001.003</t>
  </si>
  <si>
    <t>06.001.004</t>
  </si>
  <si>
    <t>07.001.002</t>
  </si>
  <si>
    <t>07.001.003</t>
  </si>
  <si>
    <t>08.001.001</t>
  </si>
  <si>
    <t>08.001.002</t>
  </si>
  <si>
    <t>09.001.001</t>
  </si>
  <si>
    <t>09.001.002</t>
  </si>
  <si>
    <t>09.001.004</t>
  </si>
  <si>
    <t>09.001.005</t>
  </si>
  <si>
    <t>10.001.001</t>
  </si>
  <si>
    <t>11.004.004</t>
  </si>
  <si>
    <t>12.002.002</t>
  </si>
  <si>
    <t>12.003.003</t>
  </si>
  <si>
    <t>12.003.005 </t>
  </si>
  <si>
    <t>12.005.004</t>
  </si>
  <si>
    <t>12.005.005</t>
  </si>
  <si>
    <t>12.005.006</t>
  </si>
  <si>
    <t>12.005.001</t>
  </si>
  <si>
    <t>12.005.002</t>
  </si>
  <si>
    <t>12.005.007</t>
  </si>
  <si>
    <t>13.002.002</t>
  </si>
  <si>
    <t>13.002.003 </t>
  </si>
  <si>
    <t>13.003.001</t>
  </si>
  <si>
    <t>13.003.002</t>
  </si>
  <si>
    <t>13.003.003</t>
  </si>
  <si>
    <t>14.001.001</t>
  </si>
  <si>
    <t>14.001.002</t>
  </si>
  <si>
    <t>14.001.003</t>
  </si>
  <si>
    <t>CRONOGRAMA FÍSICO-FINANCEIRO DE EXECUÇÃO</t>
  </si>
  <si>
    <t>Local:</t>
  </si>
  <si>
    <t>Município:</t>
  </si>
  <si>
    <t>DESCRIÇÃO DO SERVIÇO</t>
  </si>
  <si>
    <t>VALOR</t>
  </si>
  <si>
    <t>90 dias</t>
  </si>
  <si>
    <t>120 dias</t>
  </si>
  <si>
    <t>150 dias</t>
  </si>
  <si>
    <t>180 dias</t>
  </si>
  <si>
    <t>10</t>
  </si>
  <si>
    <t>TOTAL SIMPLES</t>
  </si>
  <si>
    <t>TOTAL ACUMULADO</t>
  </si>
  <si>
    <t>PRIMAVERA DO LESTE,24 DE SETEMBRO DE 2013</t>
  </si>
  <si>
    <t>ESCOLA MUNICIPAL MAURO WEIS (AMPLIAÇÃO)</t>
  </si>
  <si>
    <t>AV. TANCREDO NEVES - PARQUE CASTELANDIA</t>
  </si>
  <si>
    <t xml:space="preserve">PLANILHA ORÇAMENTÁRIA </t>
  </si>
  <si>
    <t>07.001.004</t>
  </si>
  <si>
    <t>m²</t>
  </si>
  <si>
    <t xml:space="preserve">FUNDO SELADOR PVA AMBIENTES INTERNOS E EXTERNOS, UMA DEMAO </t>
  </si>
  <si>
    <t xml:space="preserve">CABO DE COBRE ISOLADO PVC 450/750V 10 MM2 RESISTENTE A CHAMA - FORNECIMENTO E INSTALACAO </t>
  </si>
  <si>
    <t xml:space="preserve">LAVATÓRIO LOUÇA (DECA-RAVENA REF L-91) SEM COLUNA 40,0X34,0X11,5 CM, COM SIFAO EM METAL CROMADO 1.1/2X1.1/2", VALVULA EM METAL CROMADO TIPO AMERICANA 3.1/2"X1.1/2" PARA PIA - FORNECIMENTO E INSTALACAO </t>
  </si>
  <si>
    <t>CONTRAPISO/LASTRO CONCRETO 1:3:6 S/BETONEIRA E=5CM (calçada)</t>
  </si>
  <si>
    <t>PINTURA ESMALTE 2 DEMAOS C/1 DEMAO ZARCAO P/ESQUADRIA FERRO (REFORMA PREDIO EXISTENTE)</t>
  </si>
  <si>
    <t>PINTURA LATEX ACRILICA, DUAS DEMAOS (REFORMA PREDIO EXISTENTE)</t>
  </si>
  <si>
    <t>PORTA EM CHAPA LISA OU ONDULADA ESPESSURA DA CHAPA Nº 16 MEDIDAS 0,80 X 2,10 C/ BATENTE (REFORMA PREDIO EXISTENTE)</t>
  </si>
  <si>
    <t>FORRO DE PVC, EM LAMINAS DE 600X10CM E ESPESSURA DE 8MM, LISO - INCLUSIVE COLOCACAO, EXCLUSIVE ESTRUTURA DE SUPORTE (REFORMA PREDIO EXISTENTE)</t>
  </si>
  <si>
    <t>14</t>
  </si>
  <si>
    <t>15</t>
  </si>
  <si>
    <t>15.002.001</t>
  </si>
  <si>
    <t>15.002.002</t>
  </si>
  <si>
    <t>15.002.003</t>
  </si>
  <si>
    <t>15.002.004</t>
  </si>
  <si>
    <t>15.002.005</t>
  </si>
  <si>
    <t>15.002.006</t>
  </si>
  <si>
    <t>15.002.007</t>
  </si>
  <si>
    <t>15.002.008</t>
  </si>
  <si>
    <t>15.002.009</t>
  </si>
  <si>
    <t>SINAPI/OUTUBRO/2014</t>
  </si>
  <si>
    <t>PREÇO UNIT C/ BDI</t>
  </si>
  <si>
    <t>CODIGO</t>
  </si>
  <si>
    <t>74210/001</t>
  </si>
  <si>
    <t>73992/001</t>
  </si>
  <si>
    <t>74209/001</t>
  </si>
  <si>
    <t xml:space="preserve">73935/002 </t>
  </si>
  <si>
    <t xml:space="preserve">83501 </t>
  </si>
  <si>
    <t xml:space="preserve">5970 </t>
  </si>
  <si>
    <t>74254/002</t>
  </si>
  <si>
    <t>73942/002</t>
  </si>
  <si>
    <t>73972/002</t>
  </si>
  <si>
    <t>74157/003</t>
  </si>
  <si>
    <t>73872/001</t>
  </si>
  <si>
    <t>74007/002</t>
  </si>
  <si>
    <t>FORMA TABUAS MADEIRA 3A P/ PECAS CONCRETO ARM, REAPR 2X, INCL MONTAGEM E DESMONTAGEM.</t>
  </si>
  <si>
    <t xml:space="preserve">73907/003 </t>
  </si>
  <si>
    <t xml:space="preserve">CONTRAPISO/LASTRO DE CONCRETO NAO-ESTRUTURAL, E=5CM, PREPARO COM BETON </t>
  </si>
  <si>
    <t>74200/001</t>
  </si>
  <si>
    <t>ALVENARIA DE VEDAÇÃO DE BLOCOS CERÂMICOS FURADOS NA HORIZONTAL DE 9X14X19CM (ESPESSURA 9CM) DE PAREDES COM ÁREA LÍQUIDA MAIOR OU IGUAL A 6M²</t>
  </si>
  <si>
    <t xml:space="preserve">87508 </t>
  </si>
  <si>
    <t>72110</t>
  </si>
  <si>
    <t xml:space="preserve">72104 </t>
  </si>
  <si>
    <t xml:space="preserve">72107 </t>
  </si>
  <si>
    <t>CI0111</t>
  </si>
  <si>
    <t xml:space="preserve">73961/001 </t>
  </si>
  <si>
    <t xml:space="preserve">84860 </t>
  </si>
  <si>
    <t xml:space="preserve">73932/001 </t>
  </si>
  <si>
    <t xml:space="preserve">73933/004 </t>
  </si>
  <si>
    <t xml:space="preserve">73397 </t>
  </si>
  <si>
    <t xml:space="preserve">74001/001 </t>
  </si>
  <si>
    <t xml:space="preserve">87274 </t>
  </si>
  <si>
    <t>REVESTIMENTO CERÂMICO PARA PAREDES INTERNAS COM PLACAS TIPO GRÊS OU SE MI-GRÊS DE DIMENSÕES 33X45 CM APLICADAS EM AMBIENTES DE ÁREA MENOR QUE</t>
  </si>
  <si>
    <t xml:space="preserve">84035 </t>
  </si>
  <si>
    <t xml:space="preserve">COBERTURA COM TELHA DE FIBROCIMENTO ONDULADA, ESPESSURA 8 MM, INCLUINDO O ACESSORIOS, EXCLUINDO MADEIRAMENTO </t>
  </si>
  <si>
    <t>87274</t>
  </si>
  <si>
    <t xml:space="preserve">88650 </t>
  </si>
  <si>
    <t xml:space="preserve">RODAPÉ CERÂMICO DE 7CM DE ALTURA </t>
  </si>
  <si>
    <t xml:space="preserve">88483 </t>
  </si>
  <si>
    <t xml:space="preserve">74133/002 </t>
  </si>
  <si>
    <t>73415</t>
  </si>
  <si>
    <t xml:space="preserve">73924/002 </t>
  </si>
  <si>
    <t xml:space="preserve">72117 </t>
  </si>
  <si>
    <t xml:space="preserve">73860/013 </t>
  </si>
  <si>
    <t xml:space="preserve">73860/008 </t>
  </si>
  <si>
    <t xml:space="preserve">73860/009 </t>
  </si>
  <si>
    <t xml:space="preserve">73860/010 </t>
  </si>
  <si>
    <t xml:space="preserve">55867 </t>
  </si>
  <si>
    <t xml:space="preserve">72934 </t>
  </si>
  <si>
    <t xml:space="preserve">72935 </t>
  </si>
  <si>
    <t xml:space="preserve">72331 </t>
  </si>
  <si>
    <t xml:space="preserve">83540 </t>
  </si>
  <si>
    <t xml:space="preserve">83566 </t>
  </si>
  <si>
    <t xml:space="preserve">74094/001 </t>
  </si>
  <si>
    <t xml:space="preserve">83468 </t>
  </si>
  <si>
    <t xml:space="preserve">74130/001 </t>
  </si>
  <si>
    <t xml:space="preserve">74130/003 </t>
  </si>
  <si>
    <t xml:space="preserve">74131/004 </t>
  </si>
  <si>
    <t xml:space="preserve">75030/001 </t>
  </si>
  <si>
    <t xml:space="preserve">74174/001 </t>
  </si>
  <si>
    <t xml:space="preserve">40729 </t>
  </si>
  <si>
    <t xml:space="preserve">75030/004 </t>
  </si>
  <si>
    <t xml:space="preserve">73639 </t>
  </si>
  <si>
    <t xml:space="preserve">86932 </t>
  </si>
  <si>
    <t xml:space="preserve">86944 </t>
  </si>
  <si>
    <t xml:space="preserve">86902 </t>
  </si>
  <si>
    <t xml:space="preserve">88571 </t>
  </si>
  <si>
    <t xml:space="preserve">72290 </t>
  </si>
  <si>
    <t xml:space="preserve">40777 </t>
  </si>
  <si>
    <t xml:space="preserve">74165/001 </t>
  </si>
  <si>
    <t xml:space="preserve">74165/002 </t>
  </si>
  <si>
    <t xml:space="preserve">74165/004 </t>
  </si>
  <si>
    <t xml:space="preserve">74198/001 </t>
  </si>
  <si>
    <t xml:space="preserve">74197/001 </t>
  </si>
  <si>
    <t>74001/001</t>
  </si>
  <si>
    <t xml:space="preserve">73415 </t>
  </si>
  <si>
    <t xml:space="preserve">73924/002  </t>
  </si>
  <si>
    <t>PINTURA LATEX ACRILICA AMBIENTES INTERNOS/EXTERNOS</t>
  </si>
  <si>
    <t xml:space="preserve">9537 </t>
  </si>
  <si>
    <t>RESUMO DE ORÇAMENTO DE MÃO DE OBRA</t>
  </si>
  <si>
    <t>CUSTO                     TOTAL                                    (R$)</t>
  </si>
  <si>
    <t>CUSTO TOTAL DO ORÇAMENTO</t>
  </si>
  <si>
    <t>____________________________________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</si>
  <si>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</si>
  <si>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</si>
  <si>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</si>
  <si>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</si>
  <si>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</si>
  <si>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</si>
  <si>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</si>
  <si>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</si>
  <si>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</si>
  <si>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</si>
  <si>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</si>
  <si>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</si>
  <si>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Área Estimada:</t>
  </si>
  <si>
    <t xml:space="preserve">EMBOCO CIMENTO AREIA 1:4 ESP=1,5CM INCL CHAPISCO 1:3 </t>
  </si>
  <si>
    <t>______________________________________</t>
  </si>
  <si>
    <t>IRACI RUARUO</t>
  </si>
  <si>
    <t>ENG. CIVIL E ARQUITETA - CREA 4196D/MT</t>
  </si>
  <si>
    <t>________________________________________________</t>
  </si>
  <si>
    <t>IRACI 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</si>
</sst>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.##000##"/>
    <numFmt numFmtId="165" formatCode="##.##000"/>
    <numFmt numFmtId="166" formatCode="##.##&quot; m²&quot;"/>
    <numFmt numFmtId="167" formatCode="0.00&quot; m²&quot;"/>
    <numFmt numFmtId="168" formatCode="0&quot; dias&quot;"/>
    <numFmt numFmtId="169" formatCode="_(* #,##0.00_);_(* \(#,##0.00\);_(* &quot;-&quot;??_);_(@_)"/>
    <numFmt numFmtId="170" formatCode="_(&quot;R$ &quot;* #,##0.00_);_(&quot;R$ &quot;* \(#,##0.00\);_(&quot;R$ 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right" vertical="center"/>
    </xf>
    <xf numFmtId="43" fontId="2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right" vertical="center"/>
    </xf>
    <xf numFmtId="43" fontId="2" fillId="3" borderId="5" xfId="1" applyFont="1" applyFill="1" applyBorder="1" applyAlignment="1">
      <alignment horizontal="right" vertical="center"/>
    </xf>
    <xf numFmtId="49" fontId="2" fillId="0" borderId="7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3" fontId="3" fillId="0" borderId="10" xfId="1" applyFont="1" applyBorder="1" applyAlignment="1">
      <alignment horizontal="right" vertical="center"/>
    </xf>
    <xf numFmtId="0" fontId="2" fillId="3" borderId="13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/>
    </xf>
    <xf numFmtId="43" fontId="3" fillId="3" borderId="13" xfId="1" applyFont="1" applyFill="1" applyBorder="1" applyAlignment="1">
      <alignment horizontal="right" vertical="center"/>
    </xf>
    <xf numFmtId="43" fontId="2" fillId="3" borderId="13" xfId="1" applyFont="1" applyFill="1" applyBorder="1" applyAlignment="1">
      <alignment horizontal="right" vertical="center"/>
    </xf>
    <xf numFmtId="49" fontId="3" fillId="3" borderId="12" xfId="0" applyNumberFormat="1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right" vertical="center"/>
    </xf>
    <xf numFmtId="9" fontId="3" fillId="0" borderId="11" xfId="3" applyFont="1" applyBorder="1" applyAlignment="1">
      <alignment horizontal="right" vertical="center"/>
    </xf>
    <xf numFmtId="9" fontId="2" fillId="3" borderId="14" xfId="3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/>
    </xf>
    <xf numFmtId="43" fontId="3" fillId="3" borderId="5" xfId="1" applyFont="1" applyFill="1" applyBorder="1" applyAlignment="1">
      <alignment horizontal="right"/>
    </xf>
    <xf numFmtId="43" fontId="2" fillId="3" borderId="5" xfId="1" applyFont="1" applyFill="1" applyBorder="1" applyAlignment="1">
      <alignment horizontal="right"/>
    </xf>
    <xf numFmtId="10" fontId="2" fillId="4" borderId="6" xfId="3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 wrapText="1"/>
    </xf>
    <xf numFmtId="43" fontId="2" fillId="4" borderId="5" xfId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0" fontId="2" fillId="0" borderId="8" xfId="3" applyNumberFormat="1" applyFont="1" applyBorder="1" applyAlignment="1">
      <alignment horizontal="right" vertical="center"/>
    </xf>
    <xf numFmtId="10" fontId="3" fillId="0" borderId="8" xfId="3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10" fillId="2" borderId="19" xfId="3" applyNumberFormat="1" applyFont="1" applyFill="1" applyBorder="1" applyAlignment="1">
      <alignment horizontal="center"/>
    </xf>
    <xf numFmtId="10" fontId="9" fillId="0" borderId="17" xfId="3" applyNumberFormat="1" applyFont="1" applyFill="1" applyBorder="1" applyAlignment="1">
      <alignment horizontal="center" shrinkToFit="1"/>
    </xf>
    <xf numFmtId="10" fontId="9" fillId="0" borderId="18" xfId="3" applyNumberFormat="1" applyFont="1" applyFill="1" applyBorder="1" applyAlignment="1">
      <alignment horizontal="center" shrinkToFit="1"/>
    </xf>
    <xf numFmtId="10" fontId="10" fillId="2" borderId="20" xfId="3" applyNumberFormat="1" applyFont="1" applyFill="1" applyBorder="1" applyAlignment="1">
      <alignment horizontal="center"/>
    </xf>
    <xf numFmtId="0" fontId="10" fillId="0" borderId="17" xfId="0" applyNumberFormat="1" applyFont="1" applyBorder="1" applyAlignment="1">
      <alignment horizontal="left" shrinkToFit="1"/>
    </xf>
    <xf numFmtId="169" fontId="9" fillId="0" borderId="17" xfId="1" applyNumberFormat="1" applyFont="1" applyFill="1" applyBorder="1" applyAlignment="1">
      <alignment horizontal="center" shrinkToFit="1"/>
    </xf>
    <xf numFmtId="0" fontId="10" fillId="0" borderId="18" xfId="0" applyNumberFormat="1" applyFont="1" applyBorder="1" applyAlignment="1">
      <alignment horizontal="left" shrinkToFit="1"/>
    </xf>
    <xf numFmtId="169" fontId="10" fillId="2" borderId="19" xfId="1" applyNumberFormat="1" applyFont="1" applyFill="1" applyBorder="1" applyAlignment="1">
      <alignment horizontal="center"/>
    </xf>
    <xf numFmtId="169" fontId="10" fillId="2" borderId="20" xfId="1" applyNumberFormat="1" applyFont="1" applyFill="1" applyBorder="1" applyAlignment="1">
      <alignment horizontal="center"/>
    </xf>
    <xf numFmtId="0" fontId="10" fillId="2" borderId="20" xfId="0" applyNumberFormat="1" applyFont="1" applyFill="1" applyBorder="1" applyAlignment="1">
      <alignment horizontal="center"/>
    </xf>
    <xf numFmtId="169" fontId="10" fillId="2" borderId="20" xfId="0" applyNumberFormat="1" applyFont="1" applyFill="1" applyBorder="1" applyAlignment="1">
      <alignment horizontal="center"/>
    </xf>
    <xf numFmtId="10" fontId="10" fillId="2" borderId="19" xfId="3" applyNumberFormat="1" applyFont="1" applyFill="1" applyBorder="1" applyAlignment="1">
      <alignment horizontal="center" shrinkToFit="1"/>
    </xf>
    <xf numFmtId="10" fontId="10" fillId="2" borderId="20" xfId="3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43" fontId="3" fillId="0" borderId="2" xfId="1" applyFont="1" applyBorder="1" applyAlignment="1">
      <alignment horizontal="right" vertical="center"/>
    </xf>
    <xf numFmtId="43" fontId="3" fillId="0" borderId="21" xfId="1" applyFont="1" applyBorder="1" applyAlignment="1">
      <alignment horizontal="right" vertical="center"/>
    </xf>
    <xf numFmtId="10" fontId="3" fillId="0" borderId="22" xfId="3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right" vertical="center"/>
    </xf>
    <xf numFmtId="0" fontId="2" fillId="4" borderId="21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43" fontId="3" fillId="4" borderId="21" xfId="1" applyFont="1" applyFill="1" applyBorder="1" applyAlignment="1">
      <alignment horizontal="right" vertical="center"/>
    </xf>
    <xf numFmtId="43" fontId="2" fillId="4" borderId="2" xfId="1" applyFont="1" applyFill="1" applyBorder="1" applyAlignment="1">
      <alignment horizontal="right" vertical="center"/>
    </xf>
    <xf numFmtId="49" fontId="2" fillId="4" borderId="23" xfId="0" applyNumberFormat="1" applyFont="1" applyFill="1" applyBorder="1" applyAlignment="1">
      <alignment horizontal="left" vertical="center" wrapText="1"/>
    </xf>
    <xf numFmtId="49" fontId="2" fillId="3" borderId="24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0" fontId="2" fillId="0" borderId="22" xfId="3" applyNumberFormat="1" applyFont="1" applyBorder="1" applyAlignment="1">
      <alignment horizontal="right" vertical="center"/>
    </xf>
    <xf numFmtId="0" fontId="2" fillId="4" borderId="12" xfId="0" applyFont="1" applyFill="1" applyBorder="1" applyAlignment="1">
      <alignment horizontal="left" vertical="center" wrapText="1"/>
    </xf>
    <xf numFmtId="10" fontId="2" fillId="4" borderId="14" xfId="3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left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2" fillId="3" borderId="2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2" fillId="3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2" fillId="4" borderId="30" xfId="0" applyNumberFormat="1" applyFont="1" applyFill="1" applyBorder="1" applyAlignment="1">
      <alignment horizontal="left" vertical="center" wrapText="1"/>
    </xf>
    <xf numFmtId="49" fontId="3" fillId="3" borderId="31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5" fillId="0" borderId="19" xfId="0" applyNumberFormat="1" applyFont="1" applyFill="1" applyBorder="1" applyAlignment="1">
      <alignment horizontal="left"/>
    </xf>
    <xf numFmtId="169" fontId="15" fillId="0" borderId="19" xfId="4" applyNumberFormat="1" applyFont="1" applyFill="1" applyBorder="1" applyAlignment="1">
      <alignment horizontal="center"/>
    </xf>
    <xf numFmtId="170" fontId="14" fillId="0" borderId="0" xfId="6" applyFont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0" fontId="15" fillId="0" borderId="17" xfId="0" applyNumberFormat="1" applyFont="1" applyFill="1" applyBorder="1" applyAlignment="1">
      <alignment horizontal="left"/>
    </xf>
    <xf numFmtId="169" fontId="15" fillId="0" borderId="17" xfId="4" applyNumberFormat="1" applyFont="1" applyFill="1" applyBorder="1" applyAlignment="1">
      <alignment horizontal="center"/>
    </xf>
    <xf numFmtId="169" fontId="16" fillId="2" borderId="17" xfId="4" applyFont="1" applyFill="1" applyBorder="1" applyAlignment="1">
      <alignment horizontal="center" vertical="center"/>
    </xf>
    <xf numFmtId="17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5" fillId="0" borderId="33" xfId="0" applyNumberFormat="1" applyFont="1" applyBorder="1" applyAlignment="1">
      <alignment horizontal="left" wrapText="1"/>
    </xf>
    <xf numFmtId="169" fontId="5" fillId="0" borderId="33" xfId="4" applyFont="1" applyBorder="1" applyAlignment="1">
      <alignment horizontal="center"/>
    </xf>
    <xf numFmtId="49" fontId="5" fillId="0" borderId="0" xfId="0" applyNumberFormat="1" applyFont="1" applyBorder="1" applyAlignment="1">
      <alignment horizontal="left" wrapText="1"/>
    </xf>
    <xf numFmtId="169" fontId="5" fillId="0" borderId="0" xfId="4" applyFont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0" fontId="0" fillId="0" borderId="0" xfId="0" applyNumberFormat="1"/>
    <xf numFmtId="10" fontId="9" fillId="5" borderId="17" xfId="3" applyNumberFormat="1" applyFont="1" applyFill="1" applyBorder="1" applyAlignment="1">
      <alignment horizontal="center" shrinkToFit="1"/>
    </xf>
    <xf numFmtId="169" fontId="9" fillId="5" borderId="17" xfId="1" applyNumberFormat="1" applyFont="1" applyFill="1" applyBorder="1" applyAlignment="1">
      <alignment horizontal="center" shrinkToFit="1"/>
    </xf>
    <xf numFmtId="169" fontId="9" fillId="0" borderId="18" xfId="1" applyNumberFormat="1" applyFont="1" applyFill="1" applyBorder="1" applyAlignment="1">
      <alignment horizontal="center" shrinkToFit="1"/>
    </xf>
    <xf numFmtId="0" fontId="0" fillId="0" borderId="36" xfId="0" applyBorder="1"/>
    <xf numFmtId="0" fontId="0" fillId="0" borderId="37" xfId="0" applyBorder="1"/>
    <xf numFmtId="0" fontId="3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right"/>
    </xf>
    <xf numFmtId="166" fontId="2" fillId="0" borderId="37" xfId="0" applyNumberFormat="1" applyFont="1" applyBorder="1" applyAlignment="1">
      <alignment horizontal="right"/>
    </xf>
    <xf numFmtId="165" fontId="3" fillId="0" borderId="37" xfId="0" applyNumberFormat="1" applyFont="1" applyBorder="1" applyAlignment="1">
      <alignment horizontal="right"/>
    </xf>
    <xf numFmtId="49" fontId="2" fillId="0" borderId="37" xfId="0" applyNumberFormat="1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10" fontId="2" fillId="0" borderId="37" xfId="0" applyNumberFormat="1" applyFont="1" applyBorder="1" applyAlignment="1">
      <alignment horizontal="right"/>
    </xf>
    <xf numFmtId="49" fontId="15" fillId="0" borderId="38" xfId="0" applyNumberFormat="1" applyFont="1" applyFill="1" applyBorder="1" applyAlignment="1">
      <alignment horizontal="center"/>
    </xf>
    <xf numFmtId="10" fontId="15" fillId="0" borderId="39" xfId="5" applyNumberFormat="1" applyFont="1" applyFill="1" applyBorder="1" applyAlignment="1">
      <alignment horizontal="center"/>
    </xf>
    <xf numFmtId="10" fontId="15" fillId="0" borderId="40" xfId="5" applyNumberFormat="1" applyFont="1" applyFill="1" applyBorder="1" applyAlignment="1">
      <alignment horizontal="center"/>
    </xf>
    <xf numFmtId="49" fontId="15" fillId="0" borderId="41" xfId="0" applyNumberFormat="1" applyFont="1" applyFill="1" applyBorder="1" applyAlignment="1">
      <alignment horizontal="center"/>
    </xf>
    <xf numFmtId="0" fontId="15" fillId="0" borderId="42" xfId="0" applyNumberFormat="1" applyFont="1" applyFill="1" applyBorder="1" applyAlignment="1">
      <alignment horizontal="center"/>
    </xf>
    <xf numFmtId="10" fontId="16" fillId="2" borderId="44" xfId="5" applyNumberFormat="1" applyFont="1" applyFill="1" applyBorder="1" applyAlignment="1">
      <alignment horizontal="center" vertical="center"/>
    </xf>
    <xf numFmtId="49" fontId="5" fillId="0" borderId="45" xfId="0" applyNumberFormat="1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49" fontId="5" fillId="0" borderId="36" xfId="0" applyNumberFormat="1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49" fontId="5" fillId="0" borderId="47" xfId="0" applyNumberFormat="1" applyFont="1" applyBorder="1" applyAlignment="1">
      <alignment horizontal="left"/>
    </xf>
    <xf numFmtId="49" fontId="5" fillId="0" borderId="48" xfId="0" applyNumberFormat="1" applyFont="1" applyBorder="1" applyAlignment="1">
      <alignment horizontal="left" wrapText="1"/>
    </xf>
    <xf numFmtId="169" fontId="5" fillId="0" borderId="48" xfId="4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7" fillId="0" borderId="36" xfId="0" applyFont="1" applyBorder="1"/>
    <xf numFmtId="0" fontId="7" fillId="0" borderId="0" xfId="0" applyFont="1" applyBorder="1"/>
    <xf numFmtId="0" fontId="3" fillId="0" borderId="3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7" fontId="8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4" fontId="1" fillId="0" borderId="0" xfId="2" applyBorder="1" applyAlignment="1">
      <alignment vertical="center"/>
    </xf>
    <xf numFmtId="0" fontId="0" fillId="0" borderId="37" xfId="0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 shrinkToFit="1"/>
    </xf>
    <xf numFmtId="10" fontId="2" fillId="0" borderId="0" xfId="0" applyNumberFormat="1" applyFont="1" applyBorder="1" applyAlignment="1">
      <alignment horizontal="right"/>
    </xf>
    <xf numFmtId="0" fontId="10" fillId="2" borderId="8" xfId="0" applyFont="1" applyFill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/>
    </xf>
    <xf numFmtId="10" fontId="9" fillId="0" borderId="40" xfId="3" applyNumberFormat="1" applyFont="1" applyFill="1" applyBorder="1" applyAlignment="1">
      <alignment horizontal="center" shrinkToFit="1"/>
    </xf>
    <xf numFmtId="49" fontId="10" fillId="0" borderId="41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/>
    </xf>
    <xf numFmtId="10" fontId="9" fillId="5" borderId="40" xfId="3" applyNumberFormat="1" applyFont="1" applyFill="1" applyBorder="1" applyAlignment="1">
      <alignment horizontal="center" shrinkToFit="1"/>
    </xf>
    <xf numFmtId="10" fontId="10" fillId="2" borderId="39" xfId="3" applyNumberFormat="1" applyFont="1" applyFill="1" applyBorder="1" applyAlignment="1">
      <alignment horizontal="center"/>
    </xf>
    <xf numFmtId="10" fontId="10" fillId="2" borderId="54" xfId="3" applyNumberFormat="1" applyFont="1" applyFill="1" applyBorder="1" applyAlignment="1">
      <alignment horizontal="center" shrinkToFit="1"/>
    </xf>
    <xf numFmtId="49" fontId="9" fillId="0" borderId="3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wrapText="1"/>
    </xf>
    <xf numFmtId="0" fontId="9" fillId="0" borderId="0" xfId="1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37" xfId="0" applyFont="1" applyBorder="1"/>
    <xf numFmtId="0" fontId="3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 horizontal="left" wrapText="1"/>
    </xf>
    <xf numFmtId="0" fontId="5" fillId="0" borderId="0" xfId="1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9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2" borderId="50" xfId="0" applyFont="1" applyFill="1" applyBorder="1" applyAlignment="1">
      <alignment horizontal="center" vertical="center" wrapText="1"/>
    </xf>
    <xf numFmtId="165" fontId="2" fillId="2" borderId="55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8" xfId="0" applyFont="1" applyBorder="1" applyAlignment="1">
      <alignment horizontal="left" wrapText="1"/>
    </xf>
    <xf numFmtId="0" fontId="3" fillId="0" borderId="48" xfId="0" applyFont="1" applyBorder="1" applyAlignment="1">
      <alignment horizontal="center"/>
    </xf>
    <xf numFmtId="164" fontId="3" fillId="0" borderId="48" xfId="0" applyNumberFormat="1" applyFont="1" applyBorder="1" applyAlignment="1">
      <alignment horizontal="right"/>
    </xf>
    <xf numFmtId="165" fontId="3" fillId="0" borderId="48" xfId="0" applyNumberFormat="1" applyFont="1" applyBorder="1" applyAlignment="1">
      <alignment horizontal="right"/>
    </xf>
    <xf numFmtId="165" fontId="3" fillId="0" borderId="49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17" fillId="0" borderId="36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37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3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5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6" fillId="2" borderId="43" xfId="0" applyNumberFormat="1" applyFont="1" applyFill="1" applyBorder="1" applyAlignment="1">
      <alignment horizontal="right" vertical="center"/>
    </xf>
    <xf numFmtId="0" fontId="16" fillId="2" borderId="32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2" borderId="15" xfId="0" applyNumberFormat="1" applyFont="1" applyFill="1" applyBorder="1" applyAlignment="1">
      <alignment horizontal="center" vertical="center" wrapText="1"/>
    </xf>
    <xf numFmtId="168" fontId="10" fillId="2" borderId="16" xfId="0" applyNumberFormat="1" applyFont="1" applyFill="1" applyBorder="1" applyAlignment="1">
      <alignment horizontal="center" vertical="center" wrapText="1"/>
    </xf>
    <xf numFmtId="168" fontId="10" fillId="2" borderId="51" xfId="0" applyNumberFormat="1" applyFont="1" applyFill="1" applyBorder="1" applyAlignment="1">
      <alignment horizontal="center" vertical="center" wrapText="1"/>
    </xf>
    <xf numFmtId="49" fontId="10" fillId="2" borderId="38" xfId="0" applyNumberFormat="1" applyFont="1" applyFill="1" applyBorder="1" applyAlignment="1">
      <alignment horizontal="right" shrinkToFit="1"/>
    </xf>
    <xf numFmtId="49" fontId="10" fillId="2" borderId="19" xfId="0" applyNumberFormat="1" applyFont="1" applyFill="1" applyBorder="1" applyAlignment="1">
      <alignment horizontal="right" shrinkToFit="1"/>
    </xf>
    <xf numFmtId="49" fontId="10" fillId="2" borderId="53" xfId="0" applyNumberFormat="1" applyFont="1" applyFill="1" applyBorder="1" applyAlignment="1">
      <alignment horizontal="right" shrinkToFit="1"/>
    </xf>
    <xf numFmtId="49" fontId="10" fillId="2" borderId="20" xfId="0" applyNumberFormat="1" applyFont="1" applyFill="1" applyBorder="1" applyAlignment="1">
      <alignment horizontal="right" shrinkToFit="1"/>
    </xf>
    <xf numFmtId="0" fontId="9" fillId="0" borderId="0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0" fillId="2" borderId="50" xfId="0" applyFont="1" applyFill="1" applyBorder="1" applyAlignment="1">
      <alignment horizontal="center" vertical="center" shrinkToFit="1"/>
    </xf>
    <xf numFmtId="0" fontId="10" fillId="2" borderId="5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7">
    <cellStyle name="Moeda" xfId="2" builtinId="4"/>
    <cellStyle name="Moeda 3" xfId="6"/>
    <cellStyle name="Normal" xfId="0" builtinId="0"/>
    <cellStyle name="Porcentagem" xfId="3" builtinId="5"/>
    <cellStyle name="Porcentagem 3" xfId="5"/>
    <cellStyle name="Separador de milhares 2" xfId="4"/>
    <cellStyle name="Vírgula" xfId="1" builtinId="3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\Users\Hilario\AppData\Local\Temp\Rar$DIa0.503\PlanilhaAdministra&#231;&#227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MÃO DE OBRA"/>
      <sheetName val="Plan1"/>
      <sheetName val="RESUMO"/>
      <sheetName val="CRONOGRAMA"/>
    </sheetNames>
    <sheetDataSet>
      <sheetData sheetId="0" refreshError="1"/>
      <sheetData sheetId="1" refreshError="1"/>
      <sheetData sheetId="2">
        <row r="4">
          <cell r="B4" t="str">
            <v>CEMITÉRIO MUNICIPAL (ADMINISTRAÇÃO)</v>
          </cell>
        </row>
      </sheetData>
      <sheetData sheetId="3">
        <row r="9">
          <cell r="A9" t="str">
            <v>01 </v>
          </cell>
        </row>
        <row r="10">
          <cell r="A10" t="str">
            <v>02 </v>
          </cell>
        </row>
        <row r="11">
          <cell r="A11" t="str">
            <v>03 </v>
          </cell>
        </row>
        <row r="12">
          <cell r="A12" t="str">
            <v>04 </v>
          </cell>
        </row>
        <row r="13">
          <cell r="A13" t="str">
            <v>05 </v>
          </cell>
        </row>
        <row r="14">
          <cell r="A14" t="str">
            <v>06 </v>
          </cell>
        </row>
        <row r="15">
          <cell r="A15" t="str">
            <v>07 </v>
          </cell>
        </row>
        <row r="16">
          <cell r="A16" t="str">
            <v>08 </v>
          </cell>
        </row>
        <row r="17">
          <cell r="A17" t="str">
            <v>09 </v>
          </cell>
        </row>
        <row r="19">
          <cell r="A19" t="str">
            <v>11 </v>
          </cell>
        </row>
        <row r="20">
          <cell r="A20" t="str">
            <v>12 </v>
          </cell>
        </row>
        <row r="21">
          <cell r="A21" t="str">
            <v>13 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topLeftCell="A117" zoomScaleNormal="100" workbookViewId="0">
      <selection activeCell="D135" sqref="D135:I135"/>
    </sheetView>
  </sheetViews>
  <sheetFormatPr defaultRowHeight="12" x14ac:dyDescent="0.2"/>
  <cols>
    <col min="1" max="1" width="10.42578125" style="2" bestFit="1" customWidth="1"/>
    <col min="2" max="2" width="10.42578125" style="2" customWidth="1"/>
    <col min="3" max="3" width="67.28515625" style="3" customWidth="1"/>
    <col min="4" max="4" width="6.7109375" style="60" customWidth="1"/>
    <col min="5" max="5" width="9" style="4" bestFit="1" customWidth="1"/>
    <col min="6" max="7" width="11.140625" style="5" customWidth="1"/>
    <col min="8" max="8" width="12.42578125" style="5" customWidth="1"/>
    <col min="9" max="9" width="9.85546875" style="5" customWidth="1"/>
    <col min="10" max="16384" width="9.140625" style="1"/>
  </cols>
  <sheetData>
    <row r="1" spans="1:9" x14ac:dyDescent="0.2">
      <c r="A1" s="201" t="s">
        <v>230</v>
      </c>
      <c r="B1" s="202"/>
      <c r="C1" s="202"/>
      <c r="D1" s="202"/>
      <c r="E1" s="202"/>
      <c r="F1" s="202"/>
      <c r="G1" s="202"/>
      <c r="H1" s="202"/>
      <c r="I1" s="203"/>
    </row>
    <row r="2" spans="1:9" x14ac:dyDescent="0.2">
      <c r="A2" s="130"/>
      <c r="B2" s="186"/>
      <c r="C2" s="131"/>
      <c r="D2" s="187"/>
      <c r="E2" s="188"/>
      <c r="F2" s="126"/>
      <c r="G2" s="126"/>
      <c r="H2" s="126"/>
      <c r="I2" s="128"/>
    </row>
    <row r="3" spans="1:9" x14ac:dyDescent="0.2">
      <c r="A3" s="124" t="s">
        <v>0</v>
      </c>
      <c r="B3" s="189"/>
      <c r="C3" s="125" t="s">
        <v>228</v>
      </c>
      <c r="D3" s="187"/>
      <c r="E3" s="188"/>
      <c r="F3" s="126" t="s">
        <v>1</v>
      </c>
      <c r="G3" s="126"/>
      <c r="H3" s="190">
        <v>160.32</v>
      </c>
      <c r="I3" s="128"/>
    </row>
    <row r="4" spans="1:9" x14ac:dyDescent="0.2">
      <c r="A4" s="124"/>
      <c r="B4" s="189"/>
      <c r="C4" s="125"/>
      <c r="D4" s="187"/>
      <c r="E4" s="188"/>
      <c r="F4" s="126"/>
      <c r="G4" s="126"/>
      <c r="H4" s="126"/>
      <c r="I4" s="128"/>
    </row>
    <row r="5" spans="1:9" x14ac:dyDescent="0.2">
      <c r="A5" s="124" t="s">
        <v>2</v>
      </c>
      <c r="B5" s="189"/>
      <c r="C5" s="125" t="s">
        <v>229</v>
      </c>
      <c r="D5" s="187"/>
      <c r="E5" s="188"/>
      <c r="F5" s="126" t="s">
        <v>3</v>
      </c>
      <c r="G5" s="126"/>
      <c r="H5" s="191" t="s">
        <v>252</v>
      </c>
      <c r="I5" s="128"/>
    </row>
    <row r="6" spans="1:9" x14ac:dyDescent="0.2">
      <c r="A6" s="130"/>
      <c r="B6" s="186"/>
      <c r="C6" s="131"/>
      <c r="D6" s="187"/>
      <c r="E6" s="188"/>
      <c r="F6" s="126"/>
      <c r="G6" s="126"/>
      <c r="H6" s="126"/>
      <c r="I6" s="128"/>
    </row>
    <row r="7" spans="1:9" x14ac:dyDescent="0.2">
      <c r="A7" s="124" t="s">
        <v>4</v>
      </c>
      <c r="B7" s="189"/>
      <c r="C7" s="125" t="s">
        <v>5</v>
      </c>
      <c r="D7" s="187"/>
      <c r="E7" s="188"/>
      <c r="F7" s="126" t="s">
        <v>6</v>
      </c>
      <c r="G7" s="126"/>
      <c r="H7" s="161">
        <v>0.25</v>
      </c>
      <c r="I7" s="128"/>
    </row>
    <row r="8" spans="1:9" x14ac:dyDescent="0.2">
      <c r="A8" s="130"/>
      <c r="B8" s="186"/>
      <c r="C8" s="131"/>
      <c r="D8" s="187"/>
      <c r="E8" s="188"/>
      <c r="F8" s="126"/>
      <c r="G8" s="126"/>
      <c r="H8" s="126"/>
      <c r="I8" s="128"/>
    </row>
    <row r="9" spans="1:9" ht="24.75" thickBot="1" x14ac:dyDescent="0.25">
      <c r="A9" s="192" t="s">
        <v>7</v>
      </c>
      <c r="B9" s="78" t="s">
        <v>254</v>
      </c>
      <c r="C9" s="78" t="s">
        <v>8</v>
      </c>
      <c r="D9" s="78" t="s">
        <v>9</v>
      </c>
      <c r="E9" s="79" t="s">
        <v>10</v>
      </c>
      <c r="F9" s="80" t="s">
        <v>11</v>
      </c>
      <c r="G9" s="80" t="s">
        <v>253</v>
      </c>
      <c r="H9" s="80" t="s">
        <v>12</v>
      </c>
      <c r="I9" s="193" t="s">
        <v>13</v>
      </c>
    </row>
    <row r="10" spans="1:9" x14ac:dyDescent="0.2">
      <c r="A10" s="33" t="s">
        <v>14</v>
      </c>
      <c r="B10" s="81"/>
      <c r="C10" s="34" t="s">
        <v>15</v>
      </c>
      <c r="D10" s="35"/>
      <c r="E10" s="36"/>
      <c r="F10" s="36"/>
      <c r="G10" s="36"/>
      <c r="H10" s="37">
        <f>SUM(H11:H13)</f>
        <v>7694.05</v>
      </c>
      <c r="I10" s="38">
        <f>(H10/$H$126)</f>
        <v>2.07E-2</v>
      </c>
    </row>
    <row r="11" spans="1:9" ht="36" x14ac:dyDescent="0.2">
      <c r="A11" s="16" t="s">
        <v>167</v>
      </c>
      <c r="B11" s="82" t="s">
        <v>255</v>
      </c>
      <c r="C11" s="6" t="s">
        <v>16</v>
      </c>
      <c r="D11" s="7" t="s">
        <v>17</v>
      </c>
      <c r="E11" s="8">
        <v>12</v>
      </c>
      <c r="F11" s="8">
        <v>268.87</v>
      </c>
      <c r="G11" s="8">
        <f>TRUNC(F11+(F11*$H$7),2)</f>
        <v>336.08</v>
      </c>
      <c r="H11" s="8">
        <f>TRUNC(E11*G11,2)</f>
        <v>4032.96</v>
      </c>
      <c r="I11" s="44">
        <f>((E11*F11)/$H$126)</f>
        <v>8.6999999999999994E-3</v>
      </c>
    </row>
    <row r="12" spans="1:9" ht="24" x14ac:dyDescent="0.2">
      <c r="A12" s="16" t="s">
        <v>168</v>
      </c>
      <c r="B12" s="82" t="s">
        <v>256</v>
      </c>
      <c r="C12" s="6" t="s">
        <v>18</v>
      </c>
      <c r="D12" s="7" t="s">
        <v>17</v>
      </c>
      <c r="E12" s="8">
        <v>160.32</v>
      </c>
      <c r="F12" s="8">
        <v>6.54</v>
      </c>
      <c r="G12" s="8">
        <f>TRUNC(F12+(F12*$H$7),2)</f>
        <v>8.17</v>
      </c>
      <c r="H12" s="8">
        <f>TRUNC(E12*G12,2)</f>
        <v>1309.81</v>
      </c>
      <c r="I12" s="44">
        <f>((E12*F12)/$H$126)</f>
        <v>2.8E-3</v>
      </c>
    </row>
    <row r="13" spans="1:9" ht="12.75" thickBot="1" x14ac:dyDescent="0.25">
      <c r="A13" s="17" t="s">
        <v>169</v>
      </c>
      <c r="B13" s="83" t="s">
        <v>257</v>
      </c>
      <c r="C13" s="18" t="s">
        <v>19</v>
      </c>
      <c r="D13" s="19" t="s">
        <v>17</v>
      </c>
      <c r="E13" s="20">
        <v>6</v>
      </c>
      <c r="F13" s="20">
        <v>313.51</v>
      </c>
      <c r="G13" s="8">
        <f>TRUNC(F13+(F13*$H$7),2)</f>
        <v>391.88</v>
      </c>
      <c r="H13" s="8">
        <f>TRUNC(E13*G13,2)</f>
        <v>2351.2800000000002</v>
      </c>
      <c r="I13" s="44">
        <f>((E13*F13)/$H$126)</f>
        <v>5.0000000000000001E-3</v>
      </c>
    </row>
    <row r="14" spans="1:9" x14ac:dyDescent="0.2">
      <c r="A14" s="39" t="s">
        <v>20</v>
      </c>
      <c r="B14" s="84"/>
      <c r="C14" s="26" t="s">
        <v>21</v>
      </c>
      <c r="D14" s="12"/>
      <c r="E14" s="13"/>
      <c r="F14" s="13"/>
      <c r="G14" s="13"/>
      <c r="H14" s="40">
        <f>SUM(H15:H22)</f>
        <v>21995.18</v>
      </c>
      <c r="I14" s="38">
        <f>(H14/$H$126)</f>
        <v>5.8999999999999997E-2</v>
      </c>
    </row>
    <row r="15" spans="1:9" ht="36" x14ac:dyDescent="0.2">
      <c r="A15" s="16" t="s">
        <v>159</v>
      </c>
      <c r="B15" s="82" t="s">
        <v>258</v>
      </c>
      <c r="C15" s="6" t="s">
        <v>22</v>
      </c>
      <c r="D15" s="7" t="s">
        <v>17</v>
      </c>
      <c r="E15" s="8">
        <v>32.119999999999997</v>
      </c>
      <c r="F15" s="8">
        <v>61.65</v>
      </c>
      <c r="G15" s="8">
        <f t="shared" ref="G15:G22" si="0">TRUNC(F15+(F15*$H$7),2)</f>
        <v>77.06</v>
      </c>
      <c r="H15" s="8">
        <f t="shared" ref="H15:H22" si="1">TRUNC(E15*G15,2)</f>
        <v>2475.16</v>
      </c>
      <c r="I15" s="44">
        <f t="shared" ref="I15:I22" si="2">((E15*F15)/$H$126)</f>
        <v>5.3E-3</v>
      </c>
    </row>
    <row r="16" spans="1:9" ht="24" x14ac:dyDescent="0.2">
      <c r="A16" s="16" t="s">
        <v>160</v>
      </c>
      <c r="B16" s="82" t="s">
        <v>259</v>
      </c>
      <c r="C16" s="6" t="s">
        <v>23</v>
      </c>
      <c r="D16" s="7" t="s">
        <v>24</v>
      </c>
      <c r="E16" s="8">
        <v>30</v>
      </c>
      <c r="F16" s="8">
        <v>112.04</v>
      </c>
      <c r="G16" s="8">
        <f t="shared" si="0"/>
        <v>140.05000000000001</v>
      </c>
      <c r="H16" s="8">
        <f t="shared" si="1"/>
        <v>4201.5</v>
      </c>
      <c r="I16" s="44">
        <f t="shared" si="2"/>
        <v>8.9999999999999993E-3</v>
      </c>
    </row>
    <row r="17" spans="1:9" x14ac:dyDescent="0.2">
      <c r="A17" s="16" t="s">
        <v>161</v>
      </c>
      <c r="B17" s="82" t="s">
        <v>260</v>
      </c>
      <c r="C17" s="6" t="s">
        <v>25</v>
      </c>
      <c r="D17" s="7" t="s">
        <v>17</v>
      </c>
      <c r="E17" s="8">
        <v>54.78</v>
      </c>
      <c r="F17" s="8">
        <v>39.1</v>
      </c>
      <c r="G17" s="8">
        <f t="shared" si="0"/>
        <v>48.87</v>
      </c>
      <c r="H17" s="8">
        <f t="shared" si="1"/>
        <v>2677.09</v>
      </c>
      <c r="I17" s="44">
        <f t="shared" si="2"/>
        <v>5.7000000000000002E-3</v>
      </c>
    </row>
    <row r="18" spans="1:9" ht="24" x14ac:dyDescent="0.2">
      <c r="A18" s="16" t="s">
        <v>162</v>
      </c>
      <c r="B18" s="82" t="s">
        <v>261</v>
      </c>
      <c r="C18" s="6" t="s">
        <v>26</v>
      </c>
      <c r="D18" s="7" t="s">
        <v>27</v>
      </c>
      <c r="E18" s="8">
        <v>688.21</v>
      </c>
      <c r="F18" s="8">
        <v>6.48</v>
      </c>
      <c r="G18" s="8">
        <f t="shared" si="0"/>
        <v>8.1</v>
      </c>
      <c r="H18" s="8">
        <f t="shared" si="1"/>
        <v>5574.5</v>
      </c>
      <c r="I18" s="44">
        <f t="shared" si="2"/>
        <v>1.2E-2</v>
      </c>
    </row>
    <row r="19" spans="1:9" ht="24" x14ac:dyDescent="0.2">
      <c r="A19" s="16" t="s">
        <v>163</v>
      </c>
      <c r="B19" s="82" t="s">
        <v>262</v>
      </c>
      <c r="C19" s="6" t="s">
        <v>28</v>
      </c>
      <c r="D19" s="7" t="s">
        <v>27</v>
      </c>
      <c r="E19" s="8">
        <v>87.68</v>
      </c>
      <c r="F19" s="8">
        <v>6.35</v>
      </c>
      <c r="G19" s="8">
        <f t="shared" si="0"/>
        <v>7.93</v>
      </c>
      <c r="H19" s="8">
        <f t="shared" si="1"/>
        <v>695.3</v>
      </c>
      <c r="I19" s="44">
        <f t="shared" si="2"/>
        <v>1.5E-3</v>
      </c>
    </row>
    <row r="20" spans="1:9" x14ac:dyDescent="0.2">
      <c r="A20" s="16" t="s">
        <v>164</v>
      </c>
      <c r="B20" s="82" t="s">
        <v>263</v>
      </c>
      <c r="C20" s="6" t="s">
        <v>29</v>
      </c>
      <c r="D20" s="7" t="s">
        <v>30</v>
      </c>
      <c r="E20" s="8">
        <v>10.210000000000001</v>
      </c>
      <c r="F20" s="8">
        <v>357.74</v>
      </c>
      <c r="G20" s="8">
        <f t="shared" si="0"/>
        <v>447.17</v>
      </c>
      <c r="H20" s="8">
        <f t="shared" si="1"/>
        <v>4565.6000000000004</v>
      </c>
      <c r="I20" s="44">
        <f t="shared" si="2"/>
        <v>9.7999999999999997E-3</v>
      </c>
    </row>
    <row r="21" spans="1:9" x14ac:dyDescent="0.2">
      <c r="A21" s="16" t="s">
        <v>165</v>
      </c>
      <c r="B21" s="82" t="s">
        <v>264</v>
      </c>
      <c r="C21" s="6" t="s">
        <v>31</v>
      </c>
      <c r="D21" s="7" t="s">
        <v>30</v>
      </c>
      <c r="E21" s="8">
        <v>10.210000000000001</v>
      </c>
      <c r="F21" s="8">
        <v>73.14</v>
      </c>
      <c r="G21" s="8">
        <f t="shared" si="0"/>
        <v>91.42</v>
      </c>
      <c r="H21" s="8">
        <f t="shared" si="1"/>
        <v>933.39</v>
      </c>
      <c r="I21" s="44">
        <f t="shared" si="2"/>
        <v>2E-3</v>
      </c>
    </row>
    <row r="22" spans="1:9" ht="24.75" thickBot="1" x14ac:dyDescent="0.25">
      <c r="A22" s="17" t="s">
        <v>166</v>
      </c>
      <c r="B22" s="83" t="s">
        <v>265</v>
      </c>
      <c r="C22" s="18" t="s">
        <v>32</v>
      </c>
      <c r="D22" s="19" t="s">
        <v>17</v>
      </c>
      <c r="E22" s="20">
        <v>32.72</v>
      </c>
      <c r="F22" s="20">
        <v>21.34</v>
      </c>
      <c r="G22" s="8">
        <f t="shared" si="0"/>
        <v>26.67</v>
      </c>
      <c r="H22" s="8">
        <f t="shared" si="1"/>
        <v>872.64</v>
      </c>
      <c r="I22" s="44">
        <f t="shared" si="2"/>
        <v>1.9E-3</v>
      </c>
    </row>
    <row r="23" spans="1:9" x14ac:dyDescent="0.2">
      <c r="A23" s="39" t="s">
        <v>33</v>
      </c>
      <c r="B23" s="84"/>
      <c r="C23" s="41" t="s">
        <v>34</v>
      </c>
      <c r="D23" s="12"/>
      <c r="E23" s="13"/>
      <c r="F23" s="13"/>
      <c r="G23" s="13"/>
      <c r="H23" s="14">
        <f>H24+H25+H26+H27+H28+H29+H30</f>
        <v>21470.18</v>
      </c>
      <c r="I23" s="38">
        <f>(H23/$H$126)</f>
        <v>5.7599999999999998E-2</v>
      </c>
    </row>
    <row r="24" spans="1:9" ht="24" x14ac:dyDescent="0.2">
      <c r="A24" s="42" t="s">
        <v>170</v>
      </c>
      <c r="B24" s="85" t="s">
        <v>266</v>
      </c>
      <c r="C24" s="6" t="s">
        <v>267</v>
      </c>
      <c r="D24" s="7" t="s">
        <v>17</v>
      </c>
      <c r="E24" s="8">
        <v>66.16</v>
      </c>
      <c r="F24" s="8">
        <v>39.35</v>
      </c>
      <c r="G24" s="8">
        <f>TRUNC(F24+(F24*$H$7),2)</f>
        <v>49.18</v>
      </c>
      <c r="H24" s="8">
        <f t="shared" ref="H24:H30" si="3">TRUNC(E24*G24,2)</f>
        <v>3253.74</v>
      </c>
      <c r="I24" s="44">
        <f t="shared" ref="I24:I30" si="4">((E24*F24)/$H$126)</f>
        <v>7.0000000000000001E-3</v>
      </c>
    </row>
    <row r="25" spans="1:9" ht="24" x14ac:dyDescent="0.2">
      <c r="A25" s="16" t="s">
        <v>171</v>
      </c>
      <c r="B25" s="82" t="s">
        <v>261</v>
      </c>
      <c r="C25" s="6" t="s">
        <v>26</v>
      </c>
      <c r="D25" s="7" t="s">
        <v>27</v>
      </c>
      <c r="E25" s="8">
        <v>688.21</v>
      </c>
      <c r="F25" s="8">
        <v>6.48</v>
      </c>
      <c r="G25" s="8">
        <f t="shared" ref="G25:G29" si="5">TRUNC(F25+(F25*$H$7),2)</f>
        <v>8.1</v>
      </c>
      <c r="H25" s="8">
        <f t="shared" si="3"/>
        <v>5574.5</v>
      </c>
      <c r="I25" s="44">
        <f t="shared" si="4"/>
        <v>1.2E-2</v>
      </c>
    </row>
    <row r="26" spans="1:9" ht="24" x14ac:dyDescent="0.2">
      <c r="A26" s="16" t="s">
        <v>172</v>
      </c>
      <c r="B26" s="82" t="s">
        <v>262</v>
      </c>
      <c r="C26" s="6" t="s">
        <v>28</v>
      </c>
      <c r="D26" s="7" t="s">
        <v>27</v>
      </c>
      <c r="E26" s="8">
        <v>188.69</v>
      </c>
      <c r="F26" s="8">
        <v>6.35</v>
      </c>
      <c r="G26" s="8">
        <f t="shared" si="5"/>
        <v>7.93</v>
      </c>
      <c r="H26" s="8">
        <f t="shared" si="3"/>
        <v>1496.31</v>
      </c>
      <c r="I26" s="44">
        <f t="shared" si="4"/>
        <v>3.2000000000000002E-3</v>
      </c>
    </row>
    <row r="27" spans="1:9" x14ac:dyDescent="0.2">
      <c r="A27" s="16" t="s">
        <v>173</v>
      </c>
      <c r="B27" s="82" t="s">
        <v>263</v>
      </c>
      <c r="C27" s="6" t="s">
        <v>29</v>
      </c>
      <c r="D27" s="7" t="s">
        <v>30</v>
      </c>
      <c r="E27" s="8">
        <v>9.7200000000000006</v>
      </c>
      <c r="F27" s="8">
        <v>357.74</v>
      </c>
      <c r="G27" s="8">
        <f t="shared" si="5"/>
        <v>447.17</v>
      </c>
      <c r="H27" s="8">
        <f t="shared" si="3"/>
        <v>4346.49</v>
      </c>
      <c r="I27" s="44">
        <f t="shared" si="4"/>
        <v>9.2999999999999992E-3</v>
      </c>
    </row>
    <row r="28" spans="1:9" x14ac:dyDescent="0.2">
      <c r="A28" s="16" t="s">
        <v>174</v>
      </c>
      <c r="B28" s="82" t="s">
        <v>264</v>
      </c>
      <c r="C28" s="6" t="s">
        <v>31</v>
      </c>
      <c r="D28" s="7" t="s">
        <v>30</v>
      </c>
      <c r="E28" s="8">
        <v>9.7200000000000006</v>
      </c>
      <c r="F28" s="8">
        <v>73.14</v>
      </c>
      <c r="G28" s="8">
        <f t="shared" si="5"/>
        <v>91.42</v>
      </c>
      <c r="H28" s="8">
        <f t="shared" si="3"/>
        <v>888.6</v>
      </c>
      <c r="I28" s="44">
        <f t="shared" si="4"/>
        <v>1.9E-3</v>
      </c>
    </row>
    <row r="29" spans="1:9" ht="24" x14ac:dyDescent="0.2">
      <c r="A29" s="16" t="s">
        <v>175</v>
      </c>
      <c r="B29" s="82" t="s">
        <v>268</v>
      </c>
      <c r="C29" s="6" t="s">
        <v>269</v>
      </c>
      <c r="D29" s="7" t="s">
        <v>17</v>
      </c>
      <c r="E29" s="8">
        <v>160.32</v>
      </c>
      <c r="F29" s="8">
        <v>25.37</v>
      </c>
      <c r="G29" s="8">
        <f t="shared" si="5"/>
        <v>31.71</v>
      </c>
      <c r="H29" s="8">
        <f t="shared" si="3"/>
        <v>5083.74</v>
      </c>
      <c r="I29" s="44">
        <f t="shared" si="4"/>
        <v>1.09E-2</v>
      </c>
    </row>
    <row r="30" spans="1:9" ht="24.75" thickBot="1" x14ac:dyDescent="0.25">
      <c r="A30" s="17" t="s">
        <v>176</v>
      </c>
      <c r="B30" s="83" t="s">
        <v>270</v>
      </c>
      <c r="C30" s="18" t="s">
        <v>35</v>
      </c>
      <c r="D30" s="19" t="s">
        <v>36</v>
      </c>
      <c r="E30" s="20">
        <v>53</v>
      </c>
      <c r="F30" s="20">
        <v>12.48</v>
      </c>
      <c r="G30" s="8">
        <f t="shared" ref="G30:G38" si="6">TRUNC(F30+(F30*$H$7),2)</f>
        <v>15.6</v>
      </c>
      <c r="H30" s="8">
        <f t="shared" si="3"/>
        <v>826.8</v>
      </c>
      <c r="I30" s="44">
        <f t="shared" si="4"/>
        <v>1.8E-3</v>
      </c>
    </row>
    <row r="31" spans="1:9" x14ac:dyDescent="0.2">
      <c r="A31" s="11" t="s">
        <v>37</v>
      </c>
      <c r="B31" s="86"/>
      <c r="C31" s="41" t="s">
        <v>38</v>
      </c>
      <c r="D31" s="12"/>
      <c r="E31" s="13"/>
      <c r="F31" s="13"/>
      <c r="G31" s="13"/>
      <c r="H31" s="14">
        <f>SUM(H32:H32)</f>
        <v>26548.34</v>
      </c>
      <c r="I31" s="38">
        <f>(H31/$H$126)</f>
        <v>7.1300000000000002E-2</v>
      </c>
    </row>
    <row r="32" spans="1:9" ht="36.75" thickBot="1" x14ac:dyDescent="0.25">
      <c r="A32" s="17" t="s">
        <v>177</v>
      </c>
      <c r="B32" s="83" t="s">
        <v>272</v>
      </c>
      <c r="C32" s="94" t="s">
        <v>271</v>
      </c>
      <c r="D32" s="19" t="s">
        <v>17</v>
      </c>
      <c r="E32" s="20">
        <v>317.45</v>
      </c>
      <c r="F32" s="20">
        <v>66.91</v>
      </c>
      <c r="G32" s="8">
        <f t="shared" si="6"/>
        <v>83.63</v>
      </c>
      <c r="H32" s="8">
        <f>TRUNC(E32*G32,2)</f>
        <v>26548.34</v>
      </c>
      <c r="I32" s="44">
        <f>((E32*F32)/$H$126)</f>
        <v>5.7000000000000002E-2</v>
      </c>
    </row>
    <row r="33" spans="1:9" x14ac:dyDescent="0.2">
      <c r="A33" s="11" t="s">
        <v>39</v>
      </c>
      <c r="B33" s="86"/>
      <c r="C33" s="41" t="s">
        <v>40</v>
      </c>
      <c r="D33" s="12"/>
      <c r="E33" s="13"/>
      <c r="F33" s="13"/>
      <c r="G33" s="13"/>
      <c r="H33" s="14">
        <f>SUM(H34:H38)</f>
        <v>31560</v>
      </c>
      <c r="I33" s="38">
        <f>(H33/$H$126)</f>
        <v>8.4699999999999998E-2</v>
      </c>
    </row>
    <row r="34" spans="1:9" ht="48" x14ac:dyDescent="0.2">
      <c r="A34" s="16" t="s">
        <v>178</v>
      </c>
      <c r="B34" s="82" t="s">
        <v>273</v>
      </c>
      <c r="C34" s="6" t="s">
        <v>41</v>
      </c>
      <c r="D34" s="7" t="s">
        <v>17</v>
      </c>
      <c r="E34" s="8">
        <v>160.32</v>
      </c>
      <c r="F34" s="8">
        <v>60.74</v>
      </c>
      <c r="G34" s="8">
        <f t="shared" si="6"/>
        <v>75.92</v>
      </c>
      <c r="H34" s="8">
        <f t="shared" ref="H34:H38" si="7">TRUNC(E34*G34,2)</f>
        <v>12171.49</v>
      </c>
      <c r="I34" s="44">
        <f>((E34*F34)/$H$126)</f>
        <v>2.6100000000000002E-2</v>
      </c>
    </row>
    <row r="35" spans="1:9" ht="24" x14ac:dyDescent="0.2">
      <c r="A35" s="16" t="s">
        <v>179</v>
      </c>
      <c r="B35" s="82" t="s">
        <v>285</v>
      </c>
      <c r="C35" s="6" t="s">
        <v>286</v>
      </c>
      <c r="D35" s="7" t="s">
        <v>17</v>
      </c>
      <c r="E35" s="8">
        <v>160.32</v>
      </c>
      <c r="F35" s="8">
        <v>44.99</v>
      </c>
      <c r="G35" s="8">
        <f t="shared" si="6"/>
        <v>56.23</v>
      </c>
      <c r="H35" s="8">
        <f t="shared" si="7"/>
        <v>9014.7900000000009</v>
      </c>
      <c r="I35" s="44">
        <f>((E35*F35)/$H$126)</f>
        <v>1.9400000000000001E-2</v>
      </c>
    </row>
    <row r="36" spans="1:9" ht="24" x14ac:dyDescent="0.2">
      <c r="A36" s="16" t="s">
        <v>180</v>
      </c>
      <c r="B36" s="82" t="s">
        <v>274</v>
      </c>
      <c r="C36" s="6" t="s">
        <v>42</v>
      </c>
      <c r="D36" s="7" t="s">
        <v>24</v>
      </c>
      <c r="E36" s="8">
        <v>40.85</v>
      </c>
      <c r="F36" s="8">
        <v>28.08</v>
      </c>
      <c r="G36" s="8">
        <f t="shared" si="6"/>
        <v>35.1</v>
      </c>
      <c r="H36" s="8">
        <f t="shared" si="7"/>
        <v>1433.83</v>
      </c>
      <c r="I36" s="44">
        <f>((E36*F36)/$H$126)</f>
        <v>3.0999999999999999E-3</v>
      </c>
    </row>
    <row r="37" spans="1:9" ht="24" x14ac:dyDescent="0.2">
      <c r="A37" s="16" t="s">
        <v>181</v>
      </c>
      <c r="B37" s="82" t="s">
        <v>275</v>
      </c>
      <c r="C37" s="6" t="s">
        <v>43</v>
      </c>
      <c r="D37" s="7" t="s">
        <v>24</v>
      </c>
      <c r="E37" s="8">
        <v>40.85</v>
      </c>
      <c r="F37" s="8">
        <v>21.71</v>
      </c>
      <c r="G37" s="8">
        <f t="shared" si="6"/>
        <v>27.13</v>
      </c>
      <c r="H37" s="8">
        <f t="shared" si="7"/>
        <v>1108.26</v>
      </c>
      <c r="I37" s="44">
        <f>((E37*F37)/$H$126)</f>
        <v>2.3999999999999998E-3</v>
      </c>
    </row>
    <row r="38" spans="1:9" ht="24.75" thickBot="1" x14ac:dyDescent="0.25">
      <c r="A38" s="17" t="s">
        <v>182</v>
      </c>
      <c r="B38" s="83" t="s">
        <v>276</v>
      </c>
      <c r="C38" s="18" t="s">
        <v>44</v>
      </c>
      <c r="D38" s="19" t="s">
        <v>17</v>
      </c>
      <c r="E38" s="20">
        <v>160.32</v>
      </c>
      <c r="F38" s="20">
        <v>39.08</v>
      </c>
      <c r="G38" s="8">
        <f t="shared" si="6"/>
        <v>48.85</v>
      </c>
      <c r="H38" s="8">
        <f t="shared" si="7"/>
        <v>7831.63</v>
      </c>
      <c r="I38" s="44">
        <f>((E38*F38)/$H$126)</f>
        <v>1.6799999999999999E-2</v>
      </c>
    </row>
    <row r="39" spans="1:9" x14ac:dyDescent="0.2">
      <c r="A39" s="11" t="s">
        <v>45</v>
      </c>
      <c r="B39" s="86"/>
      <c r="C39" s="41" t="s">
        <v>46</v>
      </c>
      <c r="D39" s="12"/>
      <c r="E39" s="13"/>
      <c r="F39" s="13"/>
      <c r="G39" s="13"/>
      <c r="H39" s="40">
        <f>H40</f>
        <v>24630.9</v>
      </c>
      <c r="I39" s="38">
        <f>(H39/$H$126)</f>
        <v>6.6100000000000006E-2</v>
      </c>
    </row>
    <row r="40" spans="1:9" x14ac:dyDescent="0.2">
      <c r="A40" s="15" t="s">
        <v>183</v>
      </c>
      <c r="B40" s="87"/>
      <c r="C40" s="10" t="s">
        <v>47</v>
      </c>
      <c r="D40" s="7"/>
      <c r="E40" s="8"/>
      <c r="F40" s="8"/>
      <c r="G40" s="8"/>
      <c r="H40" s="8">
        <f>SUM(H41:H44)</f>
        <v>24630.9</v>
      </c>
      <c r="I40" s="43">
        <f>(H40/$H$126)</f>
        <v>6.6100000000000006E-2</v>
      </c>
    </row>
    <row r="41" spans="1:9" x14ac:dyDescent="0.2">
      <c r="A41" s="16" t="s">
        <v>184</v>
      </c>
      <c r="B41" s="82" t="s">
        <v>277</v>
      </c>
      <c r="C41" s="6" t="s">
        <v>48</v>
      </c>
      <c r="D41" s="7" t="s">
        <v>17</v>
      </c>
      <c r="E41" s="8">
        <v>1.6</v>
      </c>
      <c r="F41" s="8">
        <v>428.19</v>
      </c>
      <c r="G41" s="8">
        <f t="shared" ref="G41:G58" si="8">TRUNC(F41+(F41*$H$7),2)</f>
        <v>535.23</v>
      </c>
      <c r="H41" s="8">
        <f t="shared" ref="H41:H44" si="9">TRUNC(E41*G41,2)</f>
        <v>856.36</v>
      </c>
      <c r="I41" s="44">
        <f>((E41*F41)/$H$126)</f>
        <v>1.8E-3</v>
      </c>
    </row>
    <row r="42" spans="1:9" ht="24" x14ac:dyDescent="0.2">
      <c r="A42" s="16" t="s">
        <v>185</v>
      </c>
      <c r="B42" s="82" t="s">
        <v>278</v>
      </c>
      <c r="C42" s="6" t="s">
        <v>49</v>
      </c>
      <c r="D42" s="7" t="s">
        <v>17</v>
      </c>
      <c r="E42" s="8">
        <v>21.6</v>
      </c>
      <c r="F42" s="8">
        <v>462.24</v>
      </c>
      <c r="G42" s="8">
        <f t="shared" si="8"/>
        <v>577.79999999999995</v>
      </c>
      <c r="H42" s="8">
        <f t="shared" si="9"/>
        <v>12480.48</v>
      </c>
      <c r="I42" s="44">
        <f>((E42*F42)/$H$126)</f>
        <v>2.6800000000000001E-2</v>
      </c>
    </row>
    <row r="43" spans="1:9" x14ac:dyDescent="0.2">
      <c r="A43" s="16" t="s">
        <v>186</v>
      </c>
      <c r="B43" s="82" t="s">
        <v>279</v>
      </c>
      <c r="C43" s="6" t="s">
        <v>50</v>
      </c>
      <c r="D43" s="7" t="s">
        <v>17</v>
      </c>
      <c r="E43" s="8">
        <v>24.84</v>
      </c>
      <c r="F43" s="8">
        <v>298.07</v>
      </c>
      <c r="G43" s="8">
        <f t="shared" si="8"/>
        <v>372.58</v>
      </c>
      <c r="H43" s="8">
        <f t="shared" si="9"/>
        <v>9254.8799999999992</v>
      </c>
      <c r="I43" s="44">
        <f>((E43*F43)/$H$126)</f>
        <v>1.9900000000000001E-2</v>
      </c>
    </row>
    <row r="44" spans="1:9" ht="12.75" thickBot="1" x14ac:dyDescent="0.25">
      <c r="A44" s="17" t="s">
        <v>187</v>
      </c>
      <c r="B44" s="83" t="s">
        <v>280</v>
      </c>
      <c r="C44" s="18" t="s">
        <v>51</v>
      </c>
      <c r="D44" s="19" t="s">
        <v>17</v>
      </c>
      <c r="E44" s="20">
        <v>8.4</v>
      </c>
      <c r="F44" s="20">
        <v>194.21</v>
      </c>
      <c r="G44" s="8">
        <f t="shared" si="8"/>
        <v>242.76</v>
      </c>
      <c r="H44" s="8">
        <f t="shared" si="9"/>
        <v>2039.18</v>
      </c>
      <c r="I44" s="44">
        <f>((E44*F44)/$H$126)</f>
        <v>4.4000000000000003E-3</v>
      </c>
    </row>
    <row r="45" spans="1:9" x14ac:dyDescent="0.2">
      <c r="A45" s="11" t="s">
        <v>52</v>
      </c>
      <c r="B45" s="86"/>
      <c r="C45" s="41" t="s">
        <v>53</v>
      </c>
      <c r="D45" s="12"/>
      <c r="E45" s="13"/>
      <c r="F45" s="13"/>
      <c r="G45" s="13"/>
      <c r="H45" s="14">
        <f>SUM(H46:H48)</f>
        <v>35130.03</v>
      </c>
      <c r="I45" s="38">
        <f>(H45/$H$126)</f>
        <v>9.4299999999999995E-2</v>
      </c>
    </row>
    <row r="46" spans="1:9" x14ac:dyDescent="0.2">
      <c r="A46" s="16" t="s">
        <v>188</v>
      </c>
      <c r="B46" s="82" t="s">
        <v>281</v>
      </c>
      <c r="C46" s="6" t="s">
        <v>348</v>
      </c>
      <c r="D46" s="7" t="s">
        <v>17</v>
      </c>
      <c r="E46" s="8">
        <v>634.9</v>
      </c>
      <c r="F46" s="8">
        <v>21.43</v>
      </c>
      <c r="G46" s="8">
        <f t="shared" si="8"/>
        <v>26.78</v>
      </c>
      <c r="H46" s="8">
        <f t="shared" ref="H46:H48" si="10">TRUNC(E46*G46,2)</f>
        <v>17002.62</v>
      </c>
      <c r="I46" s="44">
        <f>((E46*F46)/$H$126)</f>
        <v>3.6499999999999998E-2</v>
      </c>
    </row>
    <row r="47" spans="1:9" ht="24.75" thickBot="1" x14ac:dyDescent="0.25">
      <c r="A47" s="17" t="s">
        <v>189</v>
      </c>
      <c r="B47" s="83" t="s">
        <v>282</v>
      </c>
      <c r="C47" s="18" t="s">
        <v>54</v>
      </c>
      <c r="D47" s="19" t="s">
        <v>17</v>
      </c>
      <c r="E47" s="8">
        <v>634.9</v>
      </c>
      <c r="F47" s="20">
        <v>16.43</v>
      </c>
      <c r="G47" s="8">
        <f t="shared" si="8"/>
        <v>20.53</v>
      </c>
      <c r="H47" s="8">
        <f t="shared" si="10"/>
        <v>13034.49</v>
      </c>
      <c r="I47" s="44">
        <f>((E47*F47)/$H$126)</f>
        <v>2.8000000000000001E-2</v>
      </c>
    </row>
    <row r="48" spans="1:9" ht="36.75" thickBot="1" x14ac:dyDescent="0.25">
      <c r="A48" s="17" t="s">
        <v>231</v>
      </c>
      <c r="B48" s="88" t="s">
        <v>283</v>
      </c>
      <c r="C48" s="65" t="s">
        <v>284</v>
      </c>
      <c r="D48" s="61" t="s">
        <v>232</v>
      </c>
      <c r="E48" s="62">
        <v>75.72</v>
      </c>
      <c r="F48" s="63">
        <v>53.81</v>
      </c>
      <c r="G48" s="8">
        <f t="shared" si="8"/>
        <v>67.260000000000005</v>
      </c>
      <c r="H48" s="8">
        <f t="shared" si="10"/>
        <v>5092.92</v>
      </c>
      <c r="I48" s="64">
        <f>((E48*F48)/$H$126)</f>
        <v>1.09E-2</v>
      </c>
    </row>
    <row r="49" spans="1:9" x14ac:dyDescent="0.2">
      <c r="A49" s="11" t="s">
        <v>55</v>
      </c>
      <c r="B49" s="86"/>
      <c r="C49" s="41" t="s">
        <v>56</v>
      </c>
      <c r="D49" s="12"/>
      <c r="E49" s="13"/>
      <c r="F49" s="13"/>
      <c r="G49" s="13"/>
      <c r="H49" s="14">
        <f>SUM(H50:H51)</f>
        <v>11718.29</v>
      </c>
      <c r="I49" s="38">
        <f>(H49/$H$126)</f>
        <v>3.15E-2</v>
      </c>
    </row>
    <row r="50" spans="1:9" ht="36" x14ac:dyDescent="0.2">
      <c r="A50" s="16" t="s">
        <v>190</v>
      </c>
      <c r="B50" s="82" t="s">
        <v>287</v>
      </c>
      <c r="C50" s="65" t="s">
        <v>284</v>
      </c>
      <c r="D50" s="7" t="s">
        <v>17</v>
      </c>
      <c r="E50" s="8">
        <v>160.32</v>
      </c>
      <c r="F50" s="8">
        <v>53.81</v>
      </c>
      <c r="G50" s="8">
        <f t="shared" si="8"/>
        <v>67.260000000000005</v>
      </c>
      <c r="H50" s="8">
        <f t="shared" ref="H50:H51" si="11">TRUNC(E50*G50,2)</f>
        <v>10783.12</v>
      </c>
      <c r="I50" s="44">
        <f>((E50*F50)/$H$126)</f>
        <v>2.3199999999999998E-2</v>
      </c>
    </row>
    <row r="51" spans="1:9" ht="24.75" customHeight="1" thickBot="1" x14ac:dyDescent="0.25">
      <c r="A51" s="17" t="s">
        <v>191</v>
      </c>
      <c r="B51" s="83" t="s">
        <v>288</v>
      </c>
      <c r="C51" s="18" t="s">
        <v>289</v>
      </c>
      <c r="D51" s="19" t="s">
        <v>36</v>
      </c>
      <c r="E51" s="20">
        <v>92.5</v>
      </c>
      <c r="F51" s="20">
        <v>8.09</v>
      </c>
      <c r="G51" s="8">
        <f t="shared" si="8"/>
        <v>10.11</v>
      </c>
      <c r="H51" s="8">
        <f t="shared" si="11"/>
        <v>935.17</v>
      </c>
      <c r="I51" s="44">
        <f>((E51*F51)/$H$126)</f>
        <v>2E-3</v>
      </c>
    </row>
    <row r="52" spans="1:9" x14ac:dyDescent="0.2">
      <c r="A52" s="11" t="s">
        <v>57</v>
      </c>
      <c r="B52" s="86"/>
      <c r="C52" s="41" t="s">
        <v>58</v>
      </c>
      <c r="D52" s="12"/>
      <c r="E52" s="13"/>
      <c r="F52" s="13"/>
      <c r="G52" s="13"/>
      <c r="H52" s="14">
        <f>SUM(H53:H56)</f>
        <v>16579.53</v>
      </c>
      <c r="I52" s="38">
        <f>(H52/$H$126)</f>
        <v>4.4499999999999998E-2</v>
      </c>
    </row>
    <row r="53" spans="1:9" x14ac:dyDescent="0.2">
      <c r="A53" s="16" t="s">
        <v>192</v>
      </c>
      <c r="B53" s="82" t="s">
        <v>290</v>
      </c>
      <c r="C53" s="6" t="s">
        <v>233</v>
      </c>
      <c r="D53" s="7" t="s">
        <v>17</v>
      </c>
      <c r="E53" s="8">
        <v>559.12</v>
      </c>
      <c r="F53" s="8">
        <v>3.65</v>
      </c>
      <c r="G53" s="8">
        <f t="shared" si="8"/>
        <v>4.5599999999999996</v>
      </c>
      <c r="H53" s="8">
        <f t="shared" ref="H53:H56" si="12">TRUNC(E53*G53,2)</f>
        <v>2549.58</v>
      </c>
      <c r="I53" s="44">
        <f>((E53*F53)/$H$126)</f>
        <v>5.4999999999999997E-3</v>
      </c>
    </row>
    <row r="54" spans="1:9" ht="24" x14ac:dyDescent="0.2">
      <c r="A54" s="16" t="s">
        <v>193</v>
      </c>
      <c r="B54" s="82" t="s">
        <v>291</v>
      </c>
      <c r="C54" s="6" t="s">
        <v>59</v>
      </c>
      <c r="D54" s="7" t="s">
        <v>17</v>
      </c>
      <c r="E54" s="8">
        <v>234</v>
      </c>
      <c r="F54" s="8">
        <v>15.17</v>
      </c>
      <c r="G54" s="8">
        <f t="shared" si="8"/>
        <v>18.96</v>
      </c>
      <c r="H54" s="8">
        <f t="shared" si="12"/>
        <v>4436.6400000000003</v>
      </c>
      <c r="I54" s="44">
        <f>((E54*F54)/$H$126)</f>
        <v>9.4999999999999998E-3</v>
      </c>
    </row>
    <row r="55" spans="1:9" x14ac:dyDescent="0.2">
      <c r="A55" s="16" t="s">
        <v>194</v>
      </c>
      <c r="B55" s="82" t="s">
        <v>292</v>
      </c>
      <c r="C55" s="6" t="s">
        <v>329</v>
      </c>
      <c r="D55" s="7" t="s">
        <v>17</v>
      </c>
      <c r="E55" s="8">
        <v>559.17999999999995</v>
      </c>
      <c r="F55" s="8">
        <v>11.91</v>
      </c>
      <c r="G55" s="8">
        <f t="shared" si="8"/>
        <v>14.88</v>
      </c>
      <c r="H55" s="8">
        <f t="shared" si="12"/>
        <v>8320.59</v>
      </c>
      <c r="I55" s="44">
        <f>((E55*F55)/$H$126)</f>
        <v>1.7899999999999999E-2</v>
      </c>
    </row>
    <row r="56" spans="1:9" ht="12.75" thickBot="1" x14ac:dyDescent="0.25">
      <c r="A56" s="17" t="s">
        <v>195</v>
      </c>
      <c r="B56" s="83" t="s">
        <v>293</v>
      </c>
      <c r="C56" s="18" t="s">
        <v>60</v>
      </c>
      <c r="D56" s="19" t="s">
        <v>17</v>
      </c>
      <c r="E56" s="20">
        <v>56.44</v>
      </c>
      <c r="F56" s="20">
        <v>18.04</v>
      </c>
      <c r="G56" s="8">
        <f t="shared" si="8"/>
        <v>22.55</v>
      </c>
      <c r="H56" s="8">
        <f t="shared" si="12"/>
        <v>1272.72</v>
      </c>
      <c r="I56" s="44">
        <f>((E56*F56)/$H$126)</f>
        <v>2.7000000000000001E-3</v>
      </c>
    </row>
    <row r="57" spans="1:9" x14ac:dyDescent="0.2">
      <c r="A57" s="11" t="s">
        <v>61</v>
      </c>
      <c r="B57" s="86"/>
      <c r="C57" s="41" t="s">
        <v>62</v>
      </c>
      <c r="D57" s="12"/>
      <c r="E57" s="13"/>
      <c r="F57" s="13"/>
      <c r="G57" s="13"/>
      <c r="H57" s="14">
        <f>SUM(H58:H58)</f>
        <v>3145.06</v>
      </c>
      <c r="I57" s="38">
        <f>(H57/$H$126)</f>
        <v>8.3999999999999995E-3</v>
      </c>
    </row>
    <row r="58" spans="1:9" ht="12.75" thickBot="1" x14ac:dyDescent="0.25">
      <c r="A58" s="17" t="s">
        <v>196</v>
      </c>
      <c r="B58" s="83" t="s">
        <v>294</v>
      </c>
      <c r="C58" s="18" t="s">
        <v>63</v>
      </c>
      <c r="D58" s="19" t="s">
        <v>17</v>
      </c>
      <c r="E58" s="20">
        <v>23.24</v>
      </c>
      <c r="F58" s="20">
        <v>108.27</v>
      </c>
      <c r="G58" s="8">
        <f t="shared" si="8"/>
        <v>135.33000000000001</v>
      </c>
      <c r="H58" s="8">
        <f>TRUNC(E58*G58,2)</f>
        <v>3145.06</v>
      </c>
      <c r="I58" s="44">
        <f>((E58*F58)/$H$126)</f>
        <v>6.7999999999999996E-3</v>
      </c>
    </row>
    <row r="59" spans="1:9" x14ac:dyDescent="0.2">
      <c r="A59" s="11" t="s">
        <v>64</v>
      </c>
      <c r="B59" s="86"/>
      <c r="C59" s="41" t="s">
        <v>65</v>
      </c>
      <c r="D59" s="12"/>
      <c r="E59" s="13"/>
      <c r="F59" s="13"/>
      <c r="G59" s="13"/>
      <c r="H59" s="14">
        <f>H60+H65+H69+H73+H76+H79</f>
        <v>4499.17</v>
      </c>
      <c r="I59" s="38">
        <f>(H59/$H$126)</f>
        <v>1.21E-2</v>
      </c>
    </row>
    <row r="60" spans="1:9" x14ac:dyDescent="0.2">
      <c r="A60" s="15" t="s">
        <v>66</v>
      </c>
      <c r="B60" s="87"/>
      <c r="C60" s="10" t="s">
        <v>67</v>
      </c>
      <c r="D60" s="7"/>
      <c r="E60" s="8"/>
      <c r="F60" s="8"/>
      <c r="G60" s="8"/>
      <c r="H60" s="8">
        <f t="shared" ref="H60:H64" si="13">TRUNC(E60*G60,2)</f>
        <v>0</v>
      </c>
      <c r="I60" s="43">
        <f>(H60/$H$126)</f>
        <v>0</v>
      </c>
    </row>
    <row r="61" spans="1:9" ht="24" x14ac:dyDescent="0.2">
      <c r="A61" s="16" t="s">
        <v>68</v>
      </c>
      <c r="B61" s="82" t="s">
        <v>295</v>
      </c>
      <c r="C61" s="6" t="s">
        <v>234</v>
      </c>
      <c r="D61" s="7" t="s">
        <v>36</v>
      </c>
      <c r="E61" s="8">
        <v>160</v>
      </c>
      <c r="F61" s="8">
        <v>12.65</v>
      </c>
      <c r="G61" s="8">
        <f t="shared" ref="G61:G80" si="14">TRUNC(F61+(F61*$H$7),2)</f>
        <v>15.81</v>
      </c>
      <c r="H61" s="8">
        <f t="shared" si="13"/>
        <v>2529.6</v>
      </c>
      <c r="I61" s="44">
        <f>((E61*F61)/$H$126)</f>
        <v>5.4000000000000003E-3</v>
      </c>
    </row>
    <row r="62" spans="1:9" ht="24" x14ac:dyDescent="0.2">
      <c r="A62" s="16" t="s">
        <v>69</v>
      </c>
      <c r="B62" s="82" t="s">
        <v>296</v>
      </c>
      <c r="C62" s="6" t="s">
        <v>70</v>
      </c>
      <c r="D62" s="7" t="s">
        <v>36</v>
      </c>
      <c r="E62" s="8">
        <v>374.92</v>
      </c>
      <c r="F62" s="8">
        <v>3.52</v>
      </c>
      <c r="G62" s="8">
        <f t="shared" si="14"/>
        <v>4.4000000000000004</v>
      </c>
      <c r="H62" s="8">
        <f t="shared" si="13"/>
        <v>1649.64</v>
      </c>
      <c r="I62" s="44">
        <f>((E62*F62)/$H$126)</f>
        <v>3.5000000000000001E-3</v>
      </c>
    </row>
    <row r="63" spans="1:9" ht="24" x14ac:dyDescent="0.2">
      <c r="A63" s="16" t="s">
        <v>71</v>
      </c>
      <c r="B63" s="82" t="s">
        <v>297</v>
      </c>
      <c r="C63" s="6" t="s">
        <v>72</v>
      </c>
      <c r="D63" s="7" t="s">
        <v>36</v>
      </c>
      <c r="E63" s="8">
        <v>43.75</v>
      </c>
      <c r="F63" s="8">
        <v>3.67</v>
      </c>
      <c r="G63" s="8">
        <f t="shared" si="14"/>
        <v>4.58</v>
      </c>
      <c r="H63" s="8">
        <f t="shared" si="13"/>
        <v>200.37</v>
      </c>
      <c r="I63" s="44">
        <f>((E63*F63)/$H$126)</f>
        <v>4.0000000000000002E-4</v>
      </c>
    </row>
    <row r="64" spans="1:9" ht="24" x14ac:dyDescent="0.2">
      <c r="A64" s="16" t="s">
        <v>73</v>
      </c>
      <c r="B64" s="82" t="s">
        <v>298</v>
      </c>
      <c r="C64" s="6" t="s">
        <v>74</v>
      </c>
      <c r="D64" s="7" t="s">
        <v>36</v>
      </c>
      <c r="E64" s="8">
        <v>151.22</v>
      </c>
      <c r="F64" s="8">
        <v>4.96</v>
      </c>
      <c r="G64" s="8">
        <f t="shared" si="14"/>
        <v>6.2</v>
      </c>
      <c r="H64" s="8">
        <f t="shared" si="13"/>
        <v>937.56</v>
      </c>
      <c r="I64" s="44">
        <f>((E64*F64)/$H$126)</f>
        <v>2E-3</v>
      </c>
    </row>
    <row r="65" spans="1:9" x14ac:dyDescent="0.2">
      <c r="A65" s="15" t="s">
        <v>75</v>
      </c>
      <c r="B65" s="87"/>
      <c r="C65" s="10" t="s">
        <v>76</v>
      </c>
      <c r="D65" s="7"/>
      <c r="E65" s="8"/>
      <c r="F65" s="8"/>
      <c r="G65" s="8"/>
      <c r="H65" s="9">
        <f>SUM(H66:H68)</f>
        <v>2789.27</v>
      </c>
      <c r="I65" s="43">
        <f>(H65/$H$126)</f>
        <v>7.4999999999999997E-3</v>
      </c>
    </row>
    <row r="66" spans="1:9" ht="24" x14ac:dyDescent="0.2">
      <c r="A66" s="16" t="s">
        <v>77</v>
      </c>
      <c r="B66" s="82" t="s">
        <v>299</v>
      </c>
      <c r="C66" s="6" t="s">
        <v>78</v>
      </c>
      <c r="D66" s="7" t="s">
        <v>36</v>
      </c>
      <c r="E66" s="8">
        <v>37.909999999999997</v>
      </c>
      <c r="F66" s="8">
        <v>38.020000000000003</v>
      </c>
      <c r="G66" s="8">
        <f t="shared" si="14"/>
        <v>47.52</v>
      </c>
      <c r="H66" s="8">
        <f t="shared" ref="H66:H68" si="15">TRUNC(E66*G66,2)</f>
        <v>1801.48</v>
      </c>
      <c r="I66" s="44">
        <f>((E66*F66)/$H$126)</f>
        <v>3.8999999999999998E-3</v>
      </c>
    </row>
    <row r="67" spans="1:9" ht="24" x14ac:dyDescent="0.2">
      <c r="A67" s="16" t="s">
        <v>79</v>
      </c>
      <c r="B67" s="82" t="s">
        <v>300</v>
      </c>
      <c r="C67" s="6" t="s">
        <v>80</v>
      </c>
      <c r="D67" s="7" t="s">
        <v>36</v>
      </c>
      <c r="E67" s="8">
        <v>138.21</v>
      </c>
      <c r="F67" s="8">
        <v>4.42</v>
      </c>
      <c r="G67" s="8">
        <f t="shared" si="14"/>
        <v>5.52</v>
      </c>
      <c r="H67" s="8">
        <f t="shared" si="15"/>
        <v>762.91</v>
      </c>
      <c r="I67" s="44">
        <f>((E67*F67)/$H$126)</f>
        <v>1.6000000000000001E-3</v>
      </c>
    </row>
    <row r="68" spans="1:9" ht="24" x14ac:dyDescent="0.2">
      <c r="A68" s="16" t="s">
        <v>81</v>
      </c>
      <c r="B68" s="82" t="s">
        <v>301</v>
      </c>
      <c r="C68" s="6" t="s">
        <v>82</v>
      </c>
      <c r="D68" s="7" t="s">
        <v>36</v>
      </c>
      <c r="E68" s="8">
        <v>32.08</v>
      </c>
      <c r="F68" s="8">
        <v>5.61</v>
      </c>
      <c r="G68" s="8">
        <f t="shared" si="14"/>
        <v>7.01</v>
      </c>
      <c r="H68" s="8">
        <f t="shared" si="15"/>
        <v>224.88</v>
      </c>
      <c r="I68" s="44">
        <f>((E68*F68)/$H$126)</f>
        <v>5.0000000000000001E-4</v>
      </c>
    </row>
    <row r="69" spans="1:9" x14ac:dyDescent="0.2">
      <c r="A69" s="15" t="s">
        <v>83</v>
      </c>
      <c r="B69" s="87"/>
      <c r="C69" s="10" t="s">
        <v>84</v>
      </c>
      <c r="D69" s="7"/>
      <c r="E69" s="8"/>
      <c r="F69" s="8"/>
      <c r="G69" s="8"/>
      <c r="H69" s="9">
        <f>SUM(H70:H72)</f>
        <v>311.82</v>
      </c>
      <c r="I69" s="43">
        <f>(H69/$H$126)</f>
        <v>8.0000000000000004E-4</v>
      </c>
    </row>
    <row r="70" spans="1:9" ht="24" x14ac:dyDescent="0.2">
      <c r="A70" s="16" t="s">
        <v>85</v>
      </c>
      <c r="B70" s="82" t="s">
        <v>302</v>
      </c>
      <c r="C70" s="6" t="s">
        <v>86</v>
      </c>
      <c r="D70" s="7" t="s">
        <v>87</v>
      </c>
      <c r="E70" s="8">
        <v>5</v>
      </c>
      <c r="F70" s="8">
        <v>8.1</v>
      </c>
      <c r="G70" s="8">
        <f t="shared" si="14"/>
        <v>10.119999999999999</v>
      </c>
      <c r="H70" s="8">
        <f t="shared" ref="H70:H72" si="16">TRUNC(E70*G70,2)</f>
        <v>50.6</v>
      </c>
      <c r="I70" s="44">
        <f>((E70*F70)/$H$126)</f>
        <v>1E-4</v>
      </c>
    </row>
    <row r="71" spans="1:9" ht="24" x14ac:dyDescent="0.2">
      <c r="A71" s="16" t="s">
        <v>88</v>
      </c>
      <c r="B71" s="82" t="s">
        <v>303</v>
      </c>
      <c r="C71" s="6" t="s">
        <v>89</v>
      </c>
      <c r="D71" s="7" t="s">
        <v>87</v>
      </c>
      <c r="E71" s="8">
        <v>17</v>
      </c>
      <c r="F71" s="8">
        <v>9.5500000000000007</v>
      </c>
      <c r="G71" s="8">
        <f t="shared" si="14"/>
        <v>11.93</v>
      </c>
      <c r="H71" s="8">
        <f t="shared" si="16"/>
        <v>202.81</v>
      </c>
      <c r="I71" s="44">
        <f>((E71*F71)/$H$126)</f>
        <v>4.0000000000000002E-4</v>
      </c>
    </row>
    <row r="72" spans="1:9" ht="24" x14ac:dyDescent="0.2">
      <c r="A72" s="16" t="s">
        <v>90</v>
      </c>
      <c r="B72" s="82" t="s">
        <v>304</v>
      </c>
      <c r="C72" s="6" t="s">
        <v>91</v>
      </c>
      <c r="D72" s="7" t="s">
        <v>87</v>
      </c>
      <c r="E72" s="8">
        <v>3</v>
      </c>
      <c r="F72" s="8">
        <v>15.58</v>
      </c>
      <c r="G72" s="8">
        <f t="shared" si="14"/>
        <v>19.47</v>
      </c>
      <c r="H72" s="8">
        <f t="shared" si="16"/>
        <v>58.41</v>
      </c>
      <c r="I72" s="44">
        <f>((E72*F72)/$H$126)</f>
        <v>1E-4</v>
      </c>
    </row>
    <row r="73" spans="1:9" x14ac:dyDescent="0.2">
      <c r="A73" s="15" t="s">
        <v>92</v>
      </c>
      <c r="B73" s="87"/>
      <c r="C73" s="10" t="s">
        <v>93</v>
      </c>
      <c r="D73" s="7"/>
      <c r="E73" s="8"/>
      <c r="F73" s="8"/>
      <c r="G73" s="8"/>
      <c r="H73" s="9">
        <f>SUM(H74:H75)</f>
        <v>725.12</v>
      </c>
      <c r="I73" s="43">
        <f>(H73/$H$126)</f>
        <v>1.9E-3</v>
      </c>
    </row>
    <row r="74" spans="1:9" ht="24" x14ac:dyDescent="0.2">
      <c r="A74" s="16" t="s">
        <v>94</v>
      </c>
      <c r="B74" s="82" t="s">
        <v>305</v>
      </c>
      <c r="C74" s="6" t="s">
        <v>95</v>
      </c>
      <c r="D74" s="7" t="s">
        <v>87</v>
      </c>
      <c r="E74" s="8">
        <v>22</v>
      </c>
      <c r="F74" s="8">
        <v>21.84</v>
      </c>
      <c r="G74" s="8">
        <f t="shared" si="14"/>
        <v>27.3</v>
      </c>
      <c r="H74" s="8">
        <f t="shared" ref="H74:H75" si="17">TRUNC(E74*G74,2)</f>
        <v>600.6</v>
      </c>
      <c r="I74" s="44">
        <f>((E74*F74)/$H$126)</f>
        <v>1.2999999999999999E-3</v>
      </c>
    </row>
    <row r="75" spans="1:9" x14ac:dyDescent="0.2">
      <c r="A75" s="16" t="s">
        <v>197</v>
      </c>
      <c r="B75" s="82" t="s">
        <v>306</v>
      </c>
      <c r="C75" s="6" t="s">
        <v>96</v>
      </c>
      <c r="D75" s="7" t="s">
        <v>87</v>
      </c>
      <c r="E75" s="8">
        <v>22</v>
      </c>
      <c r="F75" s="8">
        <v>4.53</v>
      </c>
      <c r="G75" s="8">
        <f t="shared" si="14"/>
        <v>5.66</v>
      </c>
      <c r="H75" s="8">
        <f t="shared" si="17"/>
        <v>124.52</v>
      </c>
      <c r="I75" s="44">
        <f>((E75*F75)/$H$126)</f>
        <v>2.9999999999999997E-4</v>
      </c>
    </row>
    <row r="76" spans="1:9" x14ac:dyDescent="0.2">
      <c r="A76" s="15" t="s">
        <v>97</v>
      </c>
      <c r="B76" s="87"/>
      <c r="C76" s="10" t="s">
        <v>98</v>
      </c>
      <c r="D76" s="7"/>
      <c r="E76" s="8"/>
      <c r="F76" s="8"/>
      <c r="G76" s="8"/>
      <c r="H76" s="9">
        <f>SUM(H77:H78)</f>
        <v>155.26</v>
      </c>
      <c r="I76" s="43">
        <f>(H76/$H$126)</f>
        <v>4.0000000000000002E-4</v>
      </c>
    </row>
    <row r="77" spans="1:9" ht="24" x14ac:dyDescent="0.2">
      <c r="A77" s="16" t="s">
        <v>99</v>
      </c>
      <c r="B77" s="82" t="s">
        <v>307</v>
      </c>
      <c r="C77" s="6" t="s">
        <v>100</v>
      </c>
      <c r="D77" s="7" t="s">
        <v>87</v>
      </c>
      <c r="E77" s="8">
        <v>4</v>
      </c>
      <c r="F77" s="8">
        <v>9.41</v>
      </c>
      <c r="G77" s="8">
        <f t="shared" si="14"/>
        <v>11.76</v>
      </c>
      <c r="H77" s="8">
        <f t="shared" ref="H77:H78" si="18">TRUNC(E77*G77,2)</f>
        <v>47.04</v>
      </c>
      <c r="I77" s="44">
        <f>((E77*F77)/$H$126)</f>
        <v>1E-4</v>
      </c>
    </row>
    <row r="78" spans="1:9" ht="24" x14ac:dyDescent="0.2">
      <c r="A78" s="16" t="s">
        <v>101</v>
      </c>
      <c r="B78" s="82" t="s">
        <v>308</v>
      </c>
      <c r="C78" s="6" t="s">
        <v>102</v>
      </c>
      <c r="D78" s="7" t="s">
        <v>87</v>
      </c>
      <c r="E78" s="8">
        <v>2</v>
      </c>
      <c r="F78" s="8">
        <v>43.29</v>
      </c>
      <c r="G78" s="8">
        <f t="shared" si="14"/>
        <v>54.11</v>
      </c>
      <c r="H78" s="8">
        <f t="shared" si="18"/>
        <v>108.22</v>
      </c>
      <c r="I78" s="44">
        <f>((E78*F78)/$H$126)</f>
        <v>2.0000000000000001E-4</v>
      </c>
    </row>
    <row r="79" spans="1:9" x14ac:dyDescent="0.2">
      <c r="A79" s="15" t="s">
        <v>103</v>
      </c>
      <c r="B79" s="87"/>
      <c r="C79" s="10" t="s">
        <v>104</v>
      </c>
      <c r="D79" s="7"/>
      <c r="E79" s="8"/>
      <c r="F79" s="8"/>
      <c r="G79" s="8"/>
      <c r="H79" s="9">
        <f>SUM(H80:H80)</f>
        <v>517.70000000000005</v>
      </c>
      <c r="I79" s="43">
        <f>(H79/$H$126)</f>
        <v>1.4E-3</v>
      </c>
    </row>
    <row r="80" spans="1:9" ht="36.75" thickBot="1" x14ac:dyDescent="0.25">
      <c r="A80" s="16" t="s">
        <v>105</v>
      </c>
      <c r="B80" s="82" t="s">
        <v>309</v>
      </c>
      <c r="C80" s="6" t="s">
        <v>106</v>
      </c>
      <c r="D80" s="7" t="s">
        <v>87</v>
      </c>
      <c r="E80" s="8">
        <v>1</v>
      </c>
      <c r="F80" s="8">
        <v>414.16</v>
      </c>
      <c r="G80" s="8">
        <f t="shared" si="14"/>
        <v>517.70000000000005</v>
      </c>
      <c r="H80" s="8">
        <f>TRUNC(E80*G80,2)</f>
        <v>517.70000000000005</v>
      </c>
      <c r="I80" s="44">
        <f>((E80*F80)/$H$126)</f>
        <v>1.1000000000000001E-3</v>
      </c>
    </row>
    <row r="81" spans="1:9" ht="12.75" thickBot="1" x14ac:dyDescent="0.25">
      <c r="A81" s="72" t="s">
        <v>107</v>
      </c>
      <c r="B81" s="89"/>
      <c r="C81" s="76" t="s">
        <v>108</v>
      </c>
      <c r="D81" s="22"/>
      <c r="E81" s="23"/>
      <c r="F81" s="23"/>
      <c r="G81" s="23"/>
      <c r="H81" s="24">
        <f>H82+H84+H87+H90+H92</f>
        <v>7245.56</v>
      </c>
      <c r="I81" s="77">
        <f>(H81/$H$126)</f>
        <v>1.9400000000000001E-2</v>
      </c>
    </row>
    <row r="82" spans="1:9" x14ac:dyDescent="0.2">
      <c r="A82" s="15" t="s">
        <v>109</v>
      </c>
      <c r="B82" s="90"/>
      <c r="C82" s="73" t="s">
        <v>110</v>
      </c>
      <c r="D82" s="74"/>
      <c r="E82" s="62"/>
      <c r="F82" s="62"/>
      <c r="G82" s="62"/>
      <c r="H82" s="66">
        <f>SUM(H83:H83)</f>
        <v>1156.06</v>
      </c>
      <c r="I82" s="75">
        <f>(H82/$H$126)</f>
        <v>3.0999999999999999E-3</v>
      </c>
    </row>
    <row r="83" spans="1:9" ht="24" x14ac:dyDescent="0.2">
      <c r="A83" s="16" t="s">
        <v>111</v>
      </c>
      <c r="B83" s="82" t="s">
        <v>310</v>
      </c>
      <c r="C83" s="6" t="s">
        <v>112</v>
      </c>
      <c r="D83" s="7" t="s">
        <v>36</v>
      </c>
      <c r="E83" s="8">
        <v>64.19</v>
      </c>
      <c r="F83" s="8">
        <v>14.41</v>
      </c>
      <c r="G83" s="8">
        <f t="shared" ref="G83:G99" si="19">TRUNC(F83+(F83*$H$7),2)</f>
        <v>18.010000000000002</v>
      </c>
      <c r="H83" s="8">
        <f>TRUNC(E83*G83,2)</f>
        <v>1156.06</v>
      </c>
      <c r="I83" s="44">
        <f>((E83*F83)/$H$126)</f>
        <v>2.5000000000000001E-3</v>
      </c>
    </row>
    <row r="84" spans="1:9" x14ac:dyDescent="0.2">
      <c r="A84" s="15" t="s">
        <v>113</v>
      </c>
      <c r="B84" s="87"/>
      <c r="C84" s="10" t="s">
        <v>114</v>
      </c>
      <c r="D84" s="7"/>
      <c r="E84" s="8"/>
      <c r="F84" s="8"/>
      <c r="G84" s="8"/>
      <c r="H84" s="9">
        <f>SUM(H85:H86)</f>
        <v>1220.96</v>
      </c>
      <c r="I84" s="43">
        <f>(H84/$H$126)</f>
        <v>3.3E-3</v>
      </c>
    </row>
    <row r="85" spans="1:9" ht="24" x14ac:dyDescent="0.2">
      <c r="A85" s="16" t="s">
        <v>115</v>
      </c>
      <c r="B85" s="82" t="s">
        <v>311</v>
      </c>
      <c r="C85" s="6" t="s">
        <v>116</v>
      </c>
      <c r="D85" s="7" t="s">
        <v>87</v>
      </c>
      <c r="E85" s="8">
        <v>4</v>
      </c>
      <c r="F85" s="8">
        <v>92.21</v>
      </c>
      <c r="G85" s="8">
        <f t="shared" si="19"/>
        <v>115.26</v>
      </c>
      <c r="H85" s="8">
        <f t="shared" ref="H85:H86" si="20">TRUNC(E85*G85,2)</f>
        <v>461.04</v>
      </c>
      <c r="I85" s="44">
        <f>((E85*F85)/$H$126)</f>
        <v>1E-3</v>
      </c>
    </row>
    <row r="86" spans="1:9" ht="24" x14ac:dyDescent="0.2">
      <c r="A86" s="16" t="s">
        <v>198</v>
      </c>
      <c r="B86" s="82" t="s">
        <v>312</v>
      </c>
      <c r="C86" s="6" t="s">
        <v>117</v>
      </c>
      <c r="D86" s="7" t="s">
        <v>87</v>
      </c>
      <c r="E86" s="8">
        <v>4</v>
      </c>
      <c r="F86" s="8">
        <v>151.99</v>
      </c>
      <c r="G86" s="8">
        <f t="shared" si="19"/>
        <v>189.98</v>
      </c>
      <c r="H86" s="8">
        <f t="shared" si="20"/>
        <v>759.92</v>
      </c>
      <c r="I86" s="44">
        <f>((E86*F86)/$H$126)</f>
        <v>1.6000000000000001E-3</v>
      </c>
    </row>
    <row r="87" spans="1:9" x14ac:dyDescent="0.2">
      <c r="A87" s="15" t="s">
        <v>118</v>
      </c>
      <c r="B87" s="87"/>
      <c r="C87" s="10" t="s">
        <v>119</v>
      </c>
      <c r="D87" s="7"/>
      <c r="E87" s="8"/>
      <c r="F87" s="8"/>
      <c r="G87" s="8"/>
      <c r="H87" s="9">
        <f>SUM(H88:H89)</f>
        <v>1186.8800000000001</v>
      </c>
      <c r="I87" s="43">
        <f>(H87/$H$126)</f>
        <v>3.2000000000000002E-3</v>
      </c>
    </row>
    <row r="88" spans="1:9" ht="24" x14ac:dyDescent="0.2">
      <c r="A88" s="16" t="s">
        <v>199</v>
      </c>
      <c r="B88" s="82" t="s">
        <v>310</v>
      </c>
      <c r="C88" s="6" t="s">
        <v>112</v>
      </c>
      <c r="D88" s="7" t="s">
        <v>36</v>
      </c>
      <c r="E88" s="8">
        <v>28.1</v>
      </c>
      <c r="F88" s="8">
        <v>14.41</v>
      </c>
      <c r="G88" s="8">
        <f t="shared" si="19"/>
        <v>18.010000000000002</v>
      </c>
      <c r="H88" s="8">
        <f t="shared" ref="H88:H89" si="21">TRUNC(E88*G88,2)</f>
        <v>506.08</v>
      </c>
      <c r="I88" s="44">
        <f>((E88*F88)/$H$126)</f>
        <v>1.1000000000000001E-3</v>
      </c>
    </row>
    <row r="89" spans="1:9" ht="24" x14ac:dyDescent="0.2">
      <c r="A89" s="27" t="s">
        <v>200</v>
      </c>
      <c r="B89" s="91" t="s">
        <v>313</v>
      </c>
      <c r="C89" s="28" t="s">
        <v>120</v>
      </c>
      <c r="D89" s="29" t="s">
        <v>36</v>
      </c>
      <c r="E89" s="30">
        <v>18.5</v>
      </c>
      <c r="F89" s="30">
        <v>29.44</v>
      </c>
      <c r="G89" s="8">
        <f t="shared" si="19"/>
        <v>36.799999999999997</v>
      </c>
      <c r="H89" s="8">
        <f t="shared" si="21"/>
        <v>680.8</v>
      </c>
      <c r="I89" s="44">
        <f>((E89*F89)/$H$126)</f>
        <v>1.5E-3</v>
      </c>
    </row>
    <row r="90" spans="1:9" x14ac:dyDescent="0.2">
      <c r="A90" s="15" t="s">
        <v>121</v>
      </c>
      <c r="B90" s="87"/>
      <c r="C90" s="10" t="s">
        <v>122</v>
      </c>
      <c r="D90" s="7"/>
      <c r="E90" s="8"/>
      <c r="F90" s="8"/>
      <c r="G90" s="8"/>
      <c r="H90" s="9">
        <f>SUM(H91:H91)</f>
        <v>65.400000000000006</v>
      </c>
      <c r="I90" s="43">
        <f>(H90/$H$126)</f>
        <v>2.0000000000000001E-4</v>
      </c>
    </row>
    <row r="91" spans="1:9" ht="24" x14ac:dyDescent="0.2">
      <c r="A91" s="16" t="s">
        <v>123</v>
      </c>
      <c r="B91" s="82" t="s">
        <v>314</v>
      </c>
      <c r="C91" s="6" t="s">
        <v>124</v>
      </c>
      <c r="D91" s="7" t="s">
        <v>87</v>
      </c>
      <c r="E91" s="8">
        <v>6</v>
      </c>
      <c r="F91" s="8">
        <v>8.7200000000000006</v>
      </c>
      <c r="G91" s="8">
        <f t="shared" si="19"/>
        <v>10.9</v>
      </c>
      <c r="H91" s="8">
        <f>TRUNC(E91*G91,2)</f>
        <v>65.400000000000006</v>
      </c>
      <c r="I91" s="44">
        <f>((E91*F91)/$H$126)</f>
        <v>1E-4</v>
      </c>
    </row>
    <row r="92" spans="1:9" x14ac:dyDescent="0.2">
      <c r="A92" s="15" t="s">
        <v>125</v>
      </c>
      <c r="B92" s="87"/>
      <c r="C92" s="10" t="s">
        <v>126</v>
      </c>
      <c r="D92" s="7"/>
      <c r="E92" s="8"/>
      <c r="F92" s="8"/>
      <c r="G92" s="8"/>
      <c r="H92" s="9">
        <f>SUM(H93:H99)</f>
        <v>3616.26</v>
      </c>
      <c r="I92" s="43">
        <f>(H92/$H$126)</f>
        <v>9.7000000000000003E-3</v>
      </c>
    </row>
    <row r="93" spans="1:9" ht="36" x14ac:dyDescent="0.2">
      <c r="A93" s="16" t="s">
        <v>204</v>
      </c>
      <c r="B93" s="82"/>
      <c r="C93" s="6" t="s">
        <v>127</v>
      </c>
      <c r="D93" s="7" t="s">
        <v>87</v>
      </c>
      <c r="E93" s="8">
        <v>2</v>
      </c>
      <c r="F93" s="8">
        <v>101.13</v>
      </c>
      <c r="G93" s="8">
        <f t="shared" si="19"/>
        <v>126.41</v>
      </c>
      <c r="H93" s="8">
        <f t="shared" ref="H93:H99" si="22">TRUNC(E93*G93,2)</f>
        <v>252.82</v>
      </c>
      <c r="I93" s="44">
        <f t="shared" ref="I93:I99" si="23">((E93*F93)/$H$126)</f>
        <v>5.0000000000000001E-4</v>
      </c>
    </row>
    <row r="94" spans="1:9" ht="36" x14ac:dyDescent="0.2">
      <c r="A94" s="16" t="s">
        <v>205</v>
      </c>
      <c r="B94" s="82" t="s">
        <v>315</v>
      </c>
      <c r="C94" s="6" t="s">
        <v>128</v>
      </c>
      <c r="D94" s="7" t="s">
        <v>87</v>
      </c>
      <c r="E94" s="8">
        <v>4</v>
      </c>
      <c r="F94" s="8">
        <v>323.57</v>
      </c>
      <c r="G94" s="8">
        <f t="shared" si="19"/>
        <v>404.46</v>
      </c>
      <c r="H94" s="8">
        <f t="shared" si="22"/>
        <v>1617.84</v>
      </c>
      <c r="I94" s="44">
        <f t="shared" si="23"/>
        <v>3.5000000000000001E-3</v>
      </c>
    </row>
    <row r="95" spans="1:9" ht="24" x14ac:dyDescent="0.2">
      <c r="A95" s="16" t="s">
        <v>201</v>
      </c>
      <c r="B95" s="82" t="s">
        <v>316</v>
      </c>
      <c r="C95" s="6" t="s">
        <v>130</v>
      </c>
      <c r="D95" s="7" t="s">
        <v>36</v>
      </c>
      <c r="E95" s="8">
        <v>1.54</v>
      </c>
      <c r="F95" s="8">
        <v>460.2</v>
      </c>
      <c r="G95" s="8">
        <f t="shared" si="19"/>
        <v>575.25</v>
      </c>
      <c r="H95" s="8">
        <f t="shared" si="22"/>
        <v>885.88</v>
      </c>
      <c r="I95" s="44">
        <f t="shared" si="23"/>
        <v>1.9E-3</v>
      </c>
    </row>
    <row r="96" spans="1:9" ht="48" x14ac:dyDescent="0.2">
      <c r="A96" s="16" t="s">
        <v>202</v>
      </c>
      <c r="B96" s="82" t="s">
        <v>317</v>
      </c>
      <c r="C96" s="6" t="s">
        <v>235</v>
      </c>
      <c r="D96" s="7" t="s">
        <v>87</v>
      </c>
      <c r="E96" s="8">
        <v>2</v>
      </c>
      <c r="F96" s="8">
        <v>130.13999999999999</v>
      </c>
      <c r="G96" s="8">
        <f t="shared" si="19"/>
        <v>162.66999999999999</v>
      </c>
      <c r="H96" s="8">
        <f t="shared" si="22"/>
        <v>325.33999999999997</v>
      </c>
      <c r="I96" s="44">
        <f t="shared" si="23"/>
        <v>6.9999999999999999E-4</v>
      </c>
    </row>
    <row r="97" spans="1:9" x14ac:dyDescent="0.2">
      <c r="A97" s="16" t="s">
        <v>203</v>
      </c>
      <c r="B97" s="82"/>
      <c r="C97" s="6" t="s">
        <v>131</v>
      </c>
      <c r="D97" s="7" t="s">
        <v>87</v>
      </c>
      <c r="E97" s="8">
        <v>4</v>
      </c>
      <c r="F97" s="8">
        <v>63.52</v>
      </c>
      <c r="G97" s="8">
        <f t="shared" si="19"/>
        <v>79.400000000000006</v>
      </c>
      <c r="H97" s="8">
        <f t="shared" si="22"/>
        <v>317.60000000000002</v>
      </c>
      <c r="I97" s="44">
        <f t="shared" si="23"/>
        <v>6.9999999999999999E-4</v>
      </c>
    </row>
    <row r="98" spans="1:9" ht="24" x14ac:dyDescent="0.2">
      <c r="A98" s="16" t="s">
        <v>206</v>
      </c>
      <c r="B98" s="82" t="s">
        <v>318</v>
      </c>
      <c r="C98" s="6" t="s">
        <v>132</v>
      </c>
      <c r="D98" s="7" t="s">
        <v>87</v>
      </c>
      <c r="E98" s="8">
        <v>2</v>
      </c>
      <c r="F98" s="8">
        <v>40.47</v>
      </c>
      <c r="G98" s="8">
        <f t="shared" si="19"/>
        <v>50.58</v>
      </c>
      <c r="H98" s="8">
        <f t="shared" si="22"/>
        <v>101.16</v>
      </c>
      <c r="I98" s="44">
        <f t="shared" si="23"/>
        <v>2.0000000000000001E-4</v>
      </c>
    </row>
    <row r="99" spans="1:9" ht="24.75" thickBot="1" x14ac:dyDescent="0.25">
      <c r="A99" s="16" t="s">
        <v>129</v>
      </c>
      <c r="B99" s="82"/>
      <c r="C99" s="6" t="s">
        <v>133</v>
      </c>
      <c r="D99" s="7" t="s">
        <v>87</v>
      </c>
      <c r="E99" s="8">
        <v>2</v>
      </c>
      <c r="F99" s="8">
        <v>46.25</v>
      </c>
      <c r="G99" s="8">
        <f t="shared" si="19"/>
        <v>57.81</v>
      </c>
      <c r="H99" s="8">
        <f t="shared" si="22"/>
        <v>115.62</v>
      </c>
      <c r="I99" s="44">
        <f t="shared" si="23"/>
        <v>2.0000000000000001E-4</v>
      </c>
    </row>
    <row r="100" spans="1:9" x14ac:dyDescent="0.2">
      <c r="A100" s="11" t="s">
        <v>134</v>
      </c>
      <c r="B100" s="86"/>
      <c r="C100" s="41" t="s">
        <v>135</v>
      </c>
      <c r="D100" s="12"/>
      <c r="E100" s="13"/>
      <c r="F100" s="13"/>
      <c r="G100" s="13"/>
      <c r="H100" s="14">
        <f>H101+H103+H107</f>
        <v>3743.87</v>
      </c>
      <c r="I100" s="38">
        <f>(H100/$H$126)</f>
        <v>0.01</v>
      </c>
    </row>
    <row r="101" spans="1:9" x14ac:dyDescent="0.2">
      <c r="A101" s="15" t="s">
        <v>136</v>
      </c>
      <c r="B101" s="87"/>
      <c r="C101" s="10" t="s">
        <v>137</v>
      </c>
      <c r="D101" s="7"/>
      <c r="E101" s="8"/>
      <c r="F101" s="8"/>
      <c r="G101" s="8"/>
      <c r="H101" s="9">
        <f>H102</f>
        <v>1228.56</v>
      </c>
      <c r="I101" s="43">
        <f>(H101/$H$126)</f>
        <v>3.3E-3</v>
      </c>
    </row>
    <row r="102" spans="1:9" ht="24" x14ac:dyDescent="0.2">
      <c r="A102" s="16" t="s">
        <v>138</v>
      </c>
      <c r="B102" s="82" t="s">
        <v>319</v>
      </c>
      <c r="C102" s="6" t="s">
        <v>139</v>
      </c>
      <c r="D102" s="7" t="s">
        <v>87</v>
      </c>
      <c r="E102" s="8">
        <v>3</v>
      </c>
      <c r="F102" s="8">
        <v>327.62</v>
      </c>
      <c r="G102" s="8">
        <f t="shared" ref="G102:G113" si="24">TRUNC(F102+(F102*$H$7),2)</f>
        <v>409.52</v>
      </c>
      <c r="H102" s="8">
        <f>TRUNC(E102*G102,2)</f>
        <v>1228.56</v>
      </c>
      <c r="I102" s="44">
        <f>((E102*F102)/$H$126)</f>
        <v>2.5999999999999999E-3</v>
      </c>
    </row>
    <row r="103" spans="1:9" x14ac:dyDescent="0.2">
      <c r="A103" s="15" t="s">
        <v>140</v>
      </c>
      <c r="B103" s="87"/>
      <c r="C103" s="10" t="s">
        <v>141</v>
      </c>
      <c r="D103" s="7"/>
      <c r="E103" s="8"/>
      <c r="F103" s="8"/>
      <c r="G103" s="8"/>
      <c r="H103" s="9">
        <f>H104+H105+H106</f>
        <v>357.02</v>
      </c>
      <c r="I103" s="43">
        <f>(H103/$H$126)</f>
        <v>1E-3</v>
      </c>
    </row>
    <row r="104" spans="1:9" ht="24" x14ac:dyDescent="0.2">
      <c r="A104" s="16" t="s">
        <v>142</v>
      </c>
      <c r="B104" s="82" t="s">
        <v>320</v>
      </c>
      <c r="C104" s="6" t="s">
        <v>143</v>
      </c>
      <c r="D104" s="7" t="s">
        <v>87</v>
      </c>
      <c r="E104" s="8">
        <v>6</v>
      </c>
      <c r="F104" s="8">
        <v>33.32</v>
      </c>
      <c r="G104" s="8">
        <f t="shared" si="24"/>
        <v>41.65</v>
      </c>
      <c r="H104" s="8">
        <f t="shared" ref="H104:H106" si="25">TRUNC(E104*G104,2)</f>
        <v>249.9</v>
      </c>
      <c r="I104" s="44">
        <f>((E104*F104)/$H$126)</f>
        <v>5.0000000000000001E-4</v>
      </c>
    </row>
    <row r="105" spans="1:9" ht="24" x14ac:dyDescent="0.2">
      <c r="A105" s="16" t="s">
        <v>207</v>
      </c>
      <c r="B105" s="82"/>
      <c r="C105" s="6" t="s">
        <v>144</v>
      </c>
      <c r="D105" s="7" t="s">
        <v>87</v>
      </c>
      <c r="E105" s="8">
        <v>2</v>
      </c>
      <c r="F105" s="8">
        <v>15.43</v>
      </c>
      <c r="G105" s="8">
        <f t="shared" si="24"/>
        <v>19.28</v>
      </c>
      <c r="H105" s="8">
        <f t="shared" si="25"/>
        <v>38.56</v>
      </c>
      <c r="I105" s="44">
        <f>((E105*F105)/$H$126)</f>
        <v>1E-4</v>
      </c>
    </row>
    <row r="106" spans="1:9" ht="24" x14ac:dyDescent="0.2">
      <c r="A106" s="16" t="s">
        <v>208</v>
      </c>
      <c r="B106" s="82"/>
      <c r="C106" s="6" t="s">
        <v>145</v>
      </c>
      <c r="D106" s="7" t="s">
        <v>87</v>
      </c>
      <c r="E106" s="8">
        <v>2</v>
      </c>
      <c r="F106" s="8">
        <v>27.43</v>
      </c>
      <c r="G106" s="8">
        <f t="shared" si="24"/>
        <v>34.28</v>
      </c>
      <c r="H106" s="8">
        <f t="shared" si="25"/>
        <v>68.56</v>
      </c>
      <c r="I106" s="44">
        <f>((E106*F106)/$H$126)</f>
        <v>1E-4</v>
      </c>
    </row>
    <row r="107" spans="1:9" x14ac:dyDescent="0.2">
      <c r="A107" s="15" t="s">
        <v>146</v>
      </c>
      <c r="B107" s="87"/>
      <c r="C107" s="10" t="s">
        <v>147</v>
      </c>
      <c r="D107" s="7"/>
      <c r="E107" s="8"/>
      <c r="F107" s="8"/>
      <c r="G107" s="8"/>
      <c r="H107" s="9">
        <f>SUM(H108,H109,H110)</f>
        <v>2158.29</v>
      </c>
      <c r="I107" s="43">
        <f>(H107/$H$126)</f>
        <v>5.7999999999999996E-3</v>
      </c>
    </row>
    <row r="108" spans="1:9" ht="24" x14ac:dyDescent="0.2">
      <c r="A108" s="16" t="s">
        <v>209</v>
      </c>
      <c r="B108" s="82" t="s">
        <v>321</v>
      </c>
      <c r="C108" s="6" t="s">
        <v>148</v>
      </c>
      <c r="D108" s="7" t="s">
        <v>87</v>
      </c>
      <c r="E108" s="8">
        <v>4.4800000000000004</v>
      </c>
      <c r="F108" s="8">
        <v>19.79</v>
      </c>
      <c r="G108" s="8">
        <f t="shared" si="24"/>
        <v>24.73</v>
      </c>
      <c r="H108" s="8">
        <f t="shared" ref="H108:H110" si="26">TRUNC(E108*G108,2)</f>
        <v>110.79</v>
      </c>
      <c r="I108" s="44">
        <f>((E108*F108)/$H$126)</f>
        <v>2.0000000000000001E-4</v>
      </c>
    </row>
    <row r="109" spans="1:9" ht="24" x14ac:dyDescent="0.2">
      <c r="A109" s="16" t="s">
        <v>210</v>
      </c>
      <c r="B109" s="82" t="s">
        <v>322</v>
      </c>
      <c r="C109" s="6" t="s">
        <v>149</v>
      </c>
      <c r="D109" s="7" t="s">
        <v>87</v>
      </c>
      <c r="E109" s="8">
        <v>18.079999999999998</v>
      </c>
      <c r="F109" s="8">
        <v>26.46</v>
      </c>
      <c r="G109" s="8">
        <f t="shared" si="24"/>
        <v>33.07</v>
      </c>
      <c r="H109" s="8">
        <f t="shared" si="26"/>
        <v>597.9</v>
      </c>
      <c r="I109" s="44">
        <f>((E109*F109)/$H$126)</f>
        <v>1.2999999999999999E-3</v>
      </c>
    </row>
    <row r="110" spans="1:9" ht="24.75" thickBot="1" x14ac:dyDescent="0.25">
      <c r="A110" s="17" t="s">
        <v>211</v>
      </c>
      <c r="B110" s="83" t="s">
        <v>323</v>
      </c>
      <c r="C110" s="18" t="s">
        <v>150</v>
      </c>
      <c r="D110" s="19" t="s">
        <v>87</v>
      </c>
      <c r="E110" s="20">
        <v>30</v>
      </c>
      <c r="F110" s="20">
        <v>38.659999999999997</v>
      </c>
      <c r="G110" s="8">
        <f t="shared" si="24"/>
        <v>48.32</v>
      </c>
      <c r="H110" s="8">
        <f t="shared" si="26"/>
        <v>1449.6</v>
      </c>
      <c r="I110" s="44">
        <f>((E110*F110)/$H$126)</f>
        <v>3.0999999999999999E-3</v>
      </c>
    </row>
    <row r="111" spans="1:9" x14ac:dyDescent="0.2">
      <c r="A111" s="71" t="s">
        <v>241</v>
      </c>
      <c r="B111" s="92"/>
      <c r="C111" s="67" t="s">
        <v>152</v>
      </c>
      <c r="D111" s="68"/>
      <c r="E111" s="69"/>
      <c r="F111" s="69"/>
      <c r="G111" s="69"/>
      <c r="H111" s="70">
        <f>SUM(H112:H114)</f>
        <v>2519.7199999999998</v>
      </c>
      <c r="I111" s="38">
        <f>(H111/$H$126)</f>
        <v>6.7999999999999996E-3</v>
      </c>
    </row>
    <row r="112" spans="1:9" ht="36" x14ac:dyDescent="0.2">
      <c r="A112" s="16" t="s">
        <v>212</v>
      </c>
      <c r="B112" s="82" t="s">
        <v>324</v>
      </c>
      <c r="C112" s="6" t="s">
        <v>153</v>
      </c>
      <c r="D112" s="7" t="s">
        <v>87</v>
      </c>
      <c r="E112" s="8">
        <v>1</v>
      </c>
      <c r="F112" s="8">
        <v>1085.97</v>
      </c>
      <c r="G112" s="8">
        <f t="shared" si="24"/>
        <v>1357.46</v>
      </c>
      <c r="H112" s="8">
        <f t="shared" ref="H112:H114" si="27">TRUNC(E112*G112,2)</f>
        <v>1357.46</v>
      </c>
      <c r="I112" s="44">
        <f>((E112*F112)/$H$126)</f>
        <v>2.8999999999999998E-3</v>
      </c>
    </row>
    <row r="113" spans="1:9" ht="36" x14ac:dyDescent="0.2">
      <c r="A113" s="16" t="s">
        <v>213</v>
      </c>
      <c r="B113" s="82" t="s">
        <v>325</v>
      </c>
      <c r="C113" s="6" t="s">
        <v>154</v>
      </c>
      <c r="D113" s="7" t="s">
        <v>87</v>
      </c>
      <c r="E113" s="8">
        <v>1</v>
      </c>
      <c r="F113" s="8">
        <v>929.81</v>
      </c>
      <c r="G113" s="8">
        <f t="shared" si="24"/>
        <v>1162.26</v>
      </c>
      <c r="H113" s="8">
        <f t="shared" si="27"/>
        <v>1162.26</v>
      </c>
      <c r="I113" s="44">
        <f>((E113*F113)/$H$126)</f>
        <v>2.5000000000000001E-3</v>
      </c>
    </row>
    <row r="114" spans="1:9" ht="12.75" thickBot="1" x14ac:dyDescent="0.25">
      <c r="A114" s="16" t="s">
        <v>214</v>
      </c>
      <c r="B114" s="82"/>
      <c r="C114" s="6" t="s">
        <v>155</v>
      </c>
      <c r="D114" s="7" t="s">
        <v>17</v>
      </c>
      <c r="E114" s="8">
        <v>160.32</v>
      </c>
      <c r="F114" s="8">
        <v>2.04</v>
      </c>
      <c r="G114" s="8"/>
      <c r="H114" s="8">
        <f t="shared" si="27"/>
        <v>0</v>
      </c>
      <c r="I114" s="44">
        <f>((E114*F114)/$H$126)</f>
        <v>8.9999999999999998E-4</v>
      </c>
    </row>
    <row r="115" spans="1:9" x14ac:dyDescent="0.2">
      <c r="A115" s="11" t="s">
        <v>242</v>
      </c>
      <c r="B115" s="86"/>
      <c r="C115" s="26" t="s">
        <v>151</v>
      </c>
      <c r="D115" s="12"/>
      <c r="E115" s="13"/>
      <c r="F115" s="13"/>
      <c r="G115" s="13"/>
      <c r="H115" s="40">
        <f>SUM(H116:H125)</f>
        <v>154072.46</v>
      </c>
      <c r="I115" s="38">
        <f>(H115/$H$126)</f>
        <v>0.41360000000000002</v>
      </c>
    </row>
    <row r="116" spans="1:9" x14ac:dyDescent="0.2">
      <c r="A116" s="16" t="s">
        <v>243</v>
      </c>
      <c r="B116" s="82" t="s">
        <v>268</v>
      </c>
      <c r="C116" s="28" t="s">
        <v>236</v>
      </c>
      <c r="D116" s="7" t="s">
        <v>17</v>
      </c>
      <c r="E116" s="8">
        <v>71</v>
      </c>
      <c r="F116" s="8">
        <v>25.37</v>
      </c>
      <c r="G116" s="8">
        <f t="shared" ref="G116:G124" si="28">TRUNC(F116+(F116*$H$7),2)</f>
        <v>31.71</v>
      </c>
      <c r="H116" s="8">
        <f t="shared" ref="H116:H124" si="29">TRUNC(E116*G116,2)</f>
        <v>2251.41</v>
      </c>
      <c r="I116" s="44">
        <f t="shared" ref="I116:I123" si="30">((E116*F116)/$H$126)</f>
        <v>4.7999999999999996E-3</v>
      </c>
    </row>
    <row r="117" spans="1:9" ht="24" x14ac:dyDescent="0.2">
      <c r="A117" s="16" t="s">
        <v>244</v>
      </c>
      <c r="B117" s="82" t="s">
        <v>326</v>
      </c>
      <c r="C117" s="6" t="s">
        <v>156</v>
      </c>
      <c r="D117" s="7" t="s">
        <v>17</v>
      </c>
      <c r="E117" s="8">
        <v>511.52</v>
      </c>
      <c r="F117" s="8">
        <v>16.43</v>
      </c>
      <c r="G117" s="8">
        <f t="shared" si="28"/>
        <v>20.53</v>
      </c>
      <c r="H117" s="8">
        <f t="shared" si="29"/>
        <v>10501.5</v>
      </c>
      <c r="I117" s="44">
        <f t="shared" si="30"/>
        <v>2.2599999999999999E-2</v>
      </c>
    </row>
    <row r="118" spans="1:9" x14ac:dyDescent="0.2">
      <c r="A118" s="16" t="s">
        <v>245</v>
      </c>
      <c r="B118" s="82" t="s">
        <v>327</v>
      </c>
      <c r="C118" s="6" t="s">
        <v>157</v>
      </c>
      <c r="D118" s="7" t="s">
        <v>17</v>
      </c>
      <c r="E118" s="8">
        <v>1023.04</v>
      </c>
      <c r="F118" s="8">
        <v>11.91</v>
      </c>
      <c r="G118" s="8">
        <f t="shared" si="28"/>
        <v>14.88</v>
      </c>
      <c r="H118" s="8">
        <f t="shared" si="29"/>
        <v>15222.83</v>
      </c>
      <c r="I118" s="44">
        <f t="shared" si="30"/>
        <v>3.27E-2</v>
      </c>
    </row>
    <row r="119" spans="1:9" ht="24" x14ac:dyDescent="0.2">
      <c r="A119" s="16" t="s">
        <v>246</v>
      </c>
      <c r="B119" s="82" t="s">
        <v>328</v>
      </c>
      <c r="C119" s="6" t="s">
        <v>237</v>
      </c>
      <c r="D119" s="7" t="s">
        <v>30</v>
      </c>
      <c r="E119" s="8">
        <v>236.37</v>
      </c>
      <c r="F119" s="8">
        <v>18.04</v>
      </c>
      <c r="G119" s="8">
        <f t="shared" si="28"/>
        <v>22.55</v>
      </c>
      <c r="H119" s="8">
        <f t="shared" si="29"/>
        <v>5330.14</v>
      </c>
      <c r="I119" s="44">
        <f t="shared" si="30"/>
        <v>1.14E-2</v>
      </c>
    </row>
    <row r="120" spans="1:9" x14ac:dyDescent="0.2">
      <c r="A120" s="16" t="s">
        <v>247</v>
      </c>
      <c r="B120" s="82" t="s">
        <v>327</v>
      </c>
      <c r="C120" s="6" t="s">
        <v>238</v>
      </c>
      <c r="D120" s="7" t="s">
        <v>17</v>
      </c>
      <c r="E120" s="8">
        <v>5045.3999999999996</v>
      </c>
      <c r="F120" s="8">
        <v>11.91</v>
      </c>
      <c r="G120" s="8">
        <f t="shared" si="28"/>
        <v>14.88</v>
      </c>
      <c r="H120" s="8">
        <f t="shared" si="29"/>
        <v>75075.55</v>
      </c>
      <c r="I120" s="44">
        <f t="shared" si="30"/>
        <v>0.1613</v>
      </c>
    </row>
    <row r="121" spans="1:9" ht="24" x14ac:dyDescent="0.2">
      <c r="A121" s="16" t="s">
        <v>248</v>
      </c>
      <c r="B121" s="82" t="s">
        <v>328</v>
      </c>
      <c r="C121" s="6" t="s">
        <v>237</v>
      </c>
      <c r="D121" s="7" t="s">
        <v>17</v>
      </c>
      <c r="E121" s="8">
        <v>734.4</v>
      </c>
      <c r="F121" s="8">
        <v>18.04</v>
      </c>
      <c r="G121" s="8">
        <f t="shared" si="28"/>
        <v>22.55</v>
      </c>
      <c r="H121" s="8">
        <f t="shared" si="29"/>
        <v>16560.72</v>
      </c>
      <c r="I121" s="44">
        <f t="shared" si="30"/>
        <v>3.56E-2</v>
      </c>
    </row>
    <row r="122" spans="1:9" ht="24" x14ac:dyDescent="0.2">
      <c r="A122" s="16" t="s">
        <v>249</v>
      </c>
      <c r="B122" s="82"/>
      <c r="C122" s="6" t="s">
        <v>239</v>
      </c>
      <c r="D122" s="7" t="s">
        <v>87</v>
      </c>
      <c r="E122" s="8">
        <v>34</v>
      </c>
      <c r="F122" s="8">
        <v>630</v>
      </c>
      <c r="G122" s="8">
        <f t="shared" si="28"/>
        <v>787.5</v>
      </c>
      <c r="H122" s="8">
        <f t="shared" si="29"/>
        <v>26775</v>
      </c>
      <c r="I122" s="44">
        <f t="shared" si="30"/>
        <v>5.7500000000000002E-2</v>
      </c>
    </row>
    <row r="123" spans="1:9" ht="36" x14ac:dyDescent="0.2">
      <c r="A123" s="16" t="s">
        <v>250</v>
      </c>
      <c r="B123" s="97" t="s">
        <v>276</v>
      </c>
      <c r="C123" s="6" t="s">
        <v>240</v>
      </c>
      <c r="D123" s="7" t="s">
        <v>17</v>
      </c>
      <c r="E123" s="8">
        <v>32.85</v>
      </c>
      <c r="F123" s="8">
        <v>48.85</v>
      </c>
      <c r="G123" s="8">
        <f t="shared" si="28"/>
        <v>61.06</v>
      </c>
      <c r="H123" s="8">
        <f t="shared" si="29"/>
        <v>2005.82</v>
      </c>
      <c r="I123" s="44">
        <f t="shared" si="30"/>
        <v>4.3E-3</v>
      </c>
    </row>
    <row r="124" spans="1:9" x14ac:dyDescent="0.2">
      <c r="A124" s="16" t="s">
        <v>251</v>
      </c>
      <c r="B124" s="82" t="s">
        <v>330</v>
      </c>
      <c r="C124" s="6" t="s">
        <v>155</v>
      </c>
      <c r="D124" s="7" t="s">
        <v>17</v>
      </c>
      <c r="E124" s="8">
        <v>160.32</v>
      </c>
      <c r="F124" s="8">
        <v>1.75</v>
      </c>
      <c r="G124" s="8">
        <f t="shared" si="28"/>
        <v>2.1800000000000002</v>
      </c>
      <c r="H124" s="8">
        <f t="shared" si="29"/>
        <v>349.49</v>
      </c>
      <c r="I124" s="44">
        <f>((E124*F124)/$H$126)</f>
        <v>8.0000000000000004E-4</v>
      </c>
    </row>
    <row r="125" spans="1:9" ht="12.75" thickBot="1" x14ac:dyDescent="0.25">
      <c r="A125" s="17"/>
      <c r="B125" s="83"/>
      <c r="C125" s="18"/>
      <c r="D125" s="19"/>
      <c r="E125" s="20"/>
      <c r="F125" s="20"/>
      <c r="G125" s="20"/>
      <c r="H125" s="20"/>
      <c r="I125" s="31"/>
    </row>
    <row r="126" spans="1:9" ht="12.75" thickBot="1" x14ac:dyDescent="0.25">
      <c r="A126" s="25"/>
      <c r="B126" s="93"/>
      <c r="C126" s="21" t="s">
        <v>158</v>
      </c>
      <c r="D126" s="22"/>
      <c r="E126" s="23"/>
      <c r="F126" s="23"/>
      <c r="G126" s="23"/>
      <c r="H126" s="24">
        <f>H10+H14+H23+H31+H33+H39+H45+H49+H52+H57+H59+H81+H100+H115+H111</f>
        <v>372552.34</v>
      </c>
      <c r="I126" s="32">
        <f>I10+I14+I23+I31+I33+I39+I45+I49+I52+I57+I59+I81+I100+I115+I111</f>
        <v>1</v>
      </c>
    </row>
    <row r="127" spans="1:9" x14ac:dyDescent="0.2">
      <c r="A127" s="130"/>
      <c r="B127" s="186"/>
      <c r="C127" s="131"/>
      <c r="D127" s="187"/>
      <c r="E127" s="188"/>
      <c r="F127" s="126"/>
      <c r="G127" s="126"/>
      <c r="H127" s="126"/>
      <c r="I127" s="128"/>
    </row>
    <row r="128" spans="1:9" x14ac:dyDescent="0.2">
      <c r="A128" s="130"/>
      <c r="B128" s="186"/>
      <c r="C128" s="131"/>
      <c r="D128" s="187"/>
      <c r="E128" s="188"/>
      <c r="F128" s="126"/>
      <c r="G128" s="126"/>
      <c r="H128" s="126"/>
      <c r="I128" s="128"/>
    </row>
    <row r="129" spans="1:9" x14ac:dyDescent="0.2">
      <c r="A129" s="130"/>
      <c r="B129" s="186"/>
      <c r="C129" s="131"/>
      <c r="D129" s="187"/>
      <c r="E129" s="188"/>
      <c r="F129" s="126"/>
      <c r="G129" s="126"/>
      <c r="H129" s="126"/>
      <c r="I129" s="128"/>
    </row>
    <row r="130" spans="1:9" x14ac:dyDescent="0.2">
      <c r="A130" s="130"/>
      <c r="B130" s="186"/>
      <c r="C130" s="131"/>
      <c r="D130" s="187"/>
      <c r="E130" s="188"/>
      <c r="F130" s="126"/>
      <c r="G130" s="126"/>
      <c r="H130" s="126"/>
      <c r="I130" s="128"/>
    </row>
    <row r="131" spans="1:9" x14ac:dyDescent="0.2">
      <c r="A131" s="130"/>
      <c r="B131" s="186"/>
      <c r="C131" s="131"/>
      <c r="D131" s="187"/>
      <c r="E131" s="188"/>
      <c r="F131" s="126"/>
      <c r="G131" s="126"/>
      <c r="H131" s="126"/>
      <c r="I131" s="128"/>
    </row>
    <row r="132" spans="1:9" x14ac:dyDescent="0.2">
      <c r="A132" s="130"/>
      <c r="B132" s="186"/>
      <c r="C132" s="131"/>
      <c r="D132" s="187"/>
      <c r="E132" s="188"/>
      <c r="F132" s="126"/>
      <c r="G132" s="126"/>
      <c r="H132" s="126"/>
      <c r="I132" s="128"/>
    </row>
    <row r="133" spans="1:9" x14ac:dyDescent="0.2">
      <c r="A133" s="130"/>
      <c r="B133" s="186"/>
      <c r="C133" s="131"/>
      <c r="D133" s="187"/>
      <c r="E133" s="188"/>
      <c r="F133" s="126"/>
      <c r="G133" s="126"/>
      <c r="H133" s="126"/>
      <c r="I133" s="128"/>
    </row>
    <row r="134" spans="1:9" x14ac:dyDescent="0.2">
      <c r="A134" s="130"/>
      <c r="B134" s="186"/>
      <c r="C134" s="131"/>
      <c r="D134" s="204" t="s">
        <v>349</v>
      </c>
      <c r="E134" s="204"/>
      <c r="F134" s="204"/>
      <c r="G134" s="204"/>
      <c r="H134" s="204"/>
      <c r="I134" s="205"/>
    </row>
    <row r="135" spans="1:9" x14ac:dyDescent="0.2">
      <c r="A135" s="130"/>
      <c r="B135" s="186"/>
      <c r="C135" s="131"/>
      <c r="D135" s="246" t="s">
        <v>353</v>
      </c>
      <c r="E135" s="246"/>
      <c r="F135" s="246"/>
      <c r="G135" s="246"/>
      <c r="H135" s="246"/>
      <c r="I135" s="247"/>
    </row>
    <row r="136" spans="1:9" x14ac:dyDescent="0.2">
      <c r="A136" s="130"/>
      <c r="B136" s="186"/>
      <c r="C136" s="131"/>
      <c r="D136" s="204" t="s">
        <v>351</v>
      </c>
      <c r="E136" s="204"/>
      <c r="F136" s="204"/>
      <c r="G136" s="204"/>
      <c r="H136" s="204"/>
      <c r="I136" s="205"/>
    </row>
    <row r="137" spans="1:9" x14ac:dyDescent="0.2">
      <c r="A137" s="130"/>
      <c r="B137" s="186"/>
      <c r="C137" s="131"/>
      <c r="D137" s="187"/>
      <c r="E137" s="188"/>
      <c r="F137" s="126"/>
      <c r="G137" s="126"/>
      <c r="H137" s="126"/>
      <c r="I137" s="128"/>
    </row>
    <row r="138" spans="1:9" x14ac:dyDescent="0.2">
      <c r="A138" s="130"/>
      <c r="B138" s="186"/>
      <c r="C138" s="131"/>
      <c r="D138" s="187"/>
      <c r="E138" s="188"/>
      <c r="F138" s="126"/>
      <c r="G138" s="126"/>
      <c r="H138" s="126"/>
      <c r="I138" s="128"/>
    </row>
    <row r="139" spans="1:9" x14ac:dyDescent="0.2">
      <c r="A139" s="130"/>
      <c r="B139" s="186"/>
      <c r="C139" s="131"/>
      <c r="D139" s="187"/>
      <c r="E139" s="188"/>
      <c r="F139" s="126"/>
      <c r="G139" s="126"/>
      <c r="H139" s="126"/>
      <c r="I139" s="128"/>
    </row>
    <row r="140" spans="1:9" x14ac:dyDescent="0.2">
      <c r="A140" s="130"/>
      <c r="B140" s="186"/>
      <c r="C140" s="131"/>
      <c r="D140" s="187"/>
      <c r="E140" s="188"/>
      <c r="F140" s="126"/>
      <c r="G140" s="126"/>
      <c r="H140" s="126"/>
      <c r="I140" s="128"/>
    </row>
    <row r="141" spans="1:9" ht="12.75" thickBot="1" x14ac:dyDescent="0.25">
      <c r="A141" s="194"/>
      <c r="B141" s="195"/>
      <c r="C141" s="196"/>
      <c r="D141" s="197"/>
      <c r="E141" s="198"/>
      <c r="F141" s="199"/>
      <c r="G141" s="199"/>
      <c r="H141" s="199"/>
      <c r="I141" s="200"/>
    </row>
  </sheetData>
  <mergeCells count="4">
    <mergeCell ref="A1:I1"/>
    <mergeCell ref="D134:I134"/>
    <mergeCell ref="D135:I135"/>
    <mergeCell ref="D136:I136"/>
  </mergeCells>
  <pageMargins left="0.51181102362204722" right="0.51181102362204722" top="0.59055118110236227" bottom="0.59055118110236227" header="0.31496062992125984" footer="0.31496062992125984"/>
  <pageSetup paperSize="9" scale="91" fitToHeight="0" orientation="landscape" verticalDpi="300" r:id="rId1"/>
  <headerFooter>
    <oddFooter>&amp;C&amp;P 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26" workbookViewId="0">
      <selection activeCell="B38" sqref="B38"/>
    </sheetView>
  </sheetViews>
  <sheetFormatPr defaultRowHeight="15" x14ac:dyDescent="0.25"/>
  <cols>
    <col min="1" max="1" width="10.42578125" customWidth="1"/>
    <col min="2" max="2" width="75.7109375" customWidth="1"/>
    <col min="3" max="3" width="20.7109375" customWidth="1"/>
    <col min="4" max="4" width="21.5703125" customWidth="1"/>
    <col min="5" max="5" width="3.5703125" customWidth="1"/>
    <col min="6" max="6" width="14.140625" bestFit="1" customWidth="1"/>
    <col min="8" max="8" width="10.7109375" customWidth="1"/>
    <col min="11" max="11" width="15.7109375" customWidth="1"/>
    <col min="12" max="12" width="10.7109375" customWidth="1"/>
    <col min="257" max="257" width="10.42578125" customWidth="1"/>
    <col min="258" max="258" width="75.7109375" customWidth="1"/>
    <col min="259" max="259" width="20.7109375" customWidth="1"/>
    <col min="260" max="260" width="21.5703125" customWidth="1"/>
    <col min="261" max="261" width="3.5703125" customWidth="1"/>
    <col min="262" max="262" width="14.140625" bestFit="1" customWidth="1"/>
    <col min="264" max="264" width="10.7109375" customWidth="1"/>
    <col min="267" max="267" width="15.7109375" customWidth="1"/>
    <col min="268" max="268" width="10.7109375" customWidth="1"/>
    <col min="513" max="513" width="10.42578125" customWidth="1"/>
    <col min="514" max="514" width="75.7109375" customWidth="1"/>
    <col min="515" max="515" width="20.7109375" customWidth="1"/>
    <col min="516" max="516" width="21.5703125" customWidth="1"/>
    <col min="517" max="517" width="3.5703125" customWidth="1"/>
    <col min="518" max="518" width="14.140625" bestFit="1" customWidth="1"/>
    <col min="520" max="520" width="10.7109375" customWidth="1"/>
    <col min="523" max="523" width="15.7109375" customWidth="1"/>
    <col min="524" max="524" width="10.7109375" customWidth="1"/>
    <col min="769" max="769" width="10.42578125" customWidth="1"/>
    <col min="770" max="770" width="75.7109375" customWidth="1"/>
    <col min="771" max="771" width="20.7109375" customWidth="1"/>
    <col min="772" max="772" width="21.5703125" customWidth="1"/>
    <col min="773" max="773" width="3.5703125" customWidth="1"/>
    <col min="774" max="774" width="14.140625" bestFit="1" customWidth="1"/>
    <col min="776" max="776" width="10.7109375" customWidth="1"/>
    <col min="779" max="779" width="15.7109375" customWidth="1"/>
    <col min="780" max="780" width="10.7109375" customWidth="1"/>
    <col min="1025" max="1025" width="10.42578125" customWidth="1"/>
    <col min="1026" max="1026" width="75.7109375" customWidth="1"/>
    <col min="1027" max="1027" width="20.7109375" customWidth="1"/>
    <col min="1028" max="1028" width="21.5703125" customWidth="1"/>
    <col min="1029" max="1029" width="3.5703125" customWidth="1"/>
    <col min="1030" max="1030" width="14.140625" bestFit="1" customWidth="1"/>
    <col min="1032" max="1032" width="10.7109375" customWidth="1"/>
    <col min="1035" max="1035" width="15.7109375" customWidth="1"/>
    <col min="1036" max="1036" width="10.7109375" customWidth="1"/>
    <col min="1281" max="1281" width="10.42578125" customWidth="1"/>
    <col min="1282" max="1282" width="75.7109375" customWidth="1"/>
    <col min="1283" max="1283" width="20.7109375" customWidth="1"/>
    <col min="1284" max="1284" width="21.5703125" customWidth="1"/>
    <col min="1285" max="1285" width="3.5703125" customWidth="1"/>
    <col min="1286" max="1286" width="14.140625" bestFit="1" customWidth="1"/>
    <col min="1288" max="1288" width="10.7109375" customWidth="1"/>
    <col min="1291" max="1291" width="15.7109375" customWidth="1"/>
    <col min="1292" max="1292" width="10.7109375" customWidth="1"/>
    <col min="1537" max="1537" width="10.42578125" customWidth="1"/>
    <col min="1538" max="1538" width="75.7109375" customWidth="1"/>
    <col min="1539" max="1539" width="20.7109375" customWidth="1"/>
    <col min="1540" max="1540" width="21.5703125" customWidth="1"/>
    <col min="1541" max="1541" width="3.5703125" customWidth="1"/>
    <col min="1542" max="1542" width="14.140625" bestFit="1" customWidth="1"/>
    <col min="1544" max="1544" width="10.7109375" customWidth="1"/>
    <col min="1547" max="1547" width="15.7109375" customWidth="1"/>
    <col min="1548" max="1548" width="10.7109375" customWidth="1"/>
    <col min="1793" max="1793" width="10.42578125" customWidth="1"/>
    <col min="1794" max="1794" width="75.7109375" customWidth="1"/>
    <col min="1795" max="1795" width="20.7109375" customWidth="1"/>
    <col min="1796" max="1796" width="21.5703125" customWidth="1"/>
    <col min="1797" max="1797" width="3.5703125" customWidth="1"/>
    <col min="1798" max="1798" width="14.140625" bestFit="1" customWidth="1"/>
    <col min="1800" max="1800" width="10.7109375" customWidth="1"/>
    <col min="1803" max="1803" width="15.7109375" customWidth="1"/>
    <col min="1804" max="1804" width="10.7109375" customWidth="1"/>
    <col min="2049" max="2049" width="10.42578125" customWidth="1"/>
    <col min="2050" max="2050" width="75.7109375" customWidth="1"/>
    <col min="2051" max="2051" width="20.7109375" customWidth="1"/>
    <col min="2052" max="2052" width="21.5703125" customWidth="1"/>
    <col min="2053" max="2053" width="3.5703125" customWidth="1"/>
    <col min="2054" max="2054" width="14.140625" bestFit="1" customWidth="1"/>
    <col min="2056" max="2056" width="10.7109375" customWidth="1"/>
    <col min="2059" max="2059" width="15.7109375" customWidth="1"/>
    <col min="2060" max="2060" width="10.7109375" customWidth="1"/>
    <col min="2305" max="2305" width="10.42578125" customWidth="1"/>
    <col min="2306" max="2306" width="75.7109375" customWidth="1"/>
    <col min="2307" max="2307" width="20.7109375" customWidth="1"/>
    <col min="2308" max="2308" width="21.5703125" customWidth="1"/>
    <col min="2309" max="2309" width="3.5703125" customWidth="1"/>
    <col min="2310" max="2310" width="14.140625" bestFit="1" customWidth="1"/>
    <col min="2312" max="2312" width="10.7109375" customWidth="1"/>
    <col min="2315" max="2315" width="15.7109375" customWidth="1"/>
    <col min="2316" max="2316" width="10.7109375" customWidth="1"/>
    <col min="2561" max="2561" width="10.42578125" customWidth="1"/>
    <col min="2562" max="2562" width="75.7109375" customWidth="1"/>
    <col min="2563" max="2563" width="20.7109375" customWidth="1"/>
    <col min="2564" max="2564" width="21.5703125" customWidth="1"/>
    <col min="2565" max="2565" width="3.5703125" customWidth="1"/>
    <col min="2566" max="2566" width="14.140625" bestFit="1" customWidth="1"/>
    <col min="2568" max="2568" width="10.7109375" customWidth="1"/>
    <col min="2571" max="2571" width="15.7109375" customWidth="1"/>
    <col min="2572" max="2572" width="10.7109375" customWidth="1"/>
    <col min="2817" max="2817" width="10.42578125" customWidth="1"/>
    <col min="2818" max="2818" width="75.7109375" customWidth="1"/>
    <col min="2819" max="2819" width="20.7109375" customWidth="1"/>
    <col min="2820" max="2820" width="21.5703125" customWidth="1"/>
    <col min="2821" max="2821" width="3.5703125" customWidth="1"/>
    <col min="2822" max="2822" width="14.140625" bestFit="1" customWidth="1"/>
    <col min="2824" max="2824" width="10.7109375" customWidth="1"/>
    <col min="2827" max="2827" width="15.7109375" customWidth="1"/>
    <col min="2828" max="2828" width="10.7109375" customWidth="1"/>
    <col min="3073" max="3073" width="10.42578125" customWidth="1"/>
    <col min="3074" max="3074" width="75.7109375" customWidth="1"/>
    <col min="3075" max="3075" width="20.7109375" customWidth="1"/>
    <col min="3076" max="3076" width="21.5703125" customWidth="1"/>
    <col min="3077" max="3077" width="3.5703125" customWidth="1"/>
    <col min="3078" max="3078" width="14.140625" bestFit="1" customWidth="1"/>
    <col min="3080" max="3080" width="10.7109375" customWidth="1"/>
    <col min="3083" max="3083" width="15.7109375" customWidth="1"/>
    <col min="3084" max="3084" width="10.7109375" customWidth="1"/>
    <col min="3329" max="3329" width="10.42578125" customWidth="1"/>
    <col min="3330" max="3330" width="75.7109375" customWidth="1"/>
    <col min="3331" max="3331" width="20.7109375" customWidth="1"/>
    <col min="3332" max="3332" width="21.5703125" customWidth="1"/>
    <col min="3333" max="3333" width="3.5703125" customWidth="1"/>
    <col min="3334" max="3334" width="14.140625" bestFit="1" customWidth="1"/>
    <col min="3336" max="3336" width="10.7109375" customWidth="1"/>
    <col min="3339" max="3339" width="15.7109375" customWidth="1"/>
    <col min="3340" max="3340" width="10.7109375" customWidth="1"/>
    <col min="3585" max="3585" width="10.42578125" customWidth="1"/>
    <col min="3586" max="3586" width="75.7109375" customWidth="1"/>
    <col min="3587" max="3587" width="20.7109375" customWidth="1"/>
    <col min="3588" max="3588" width="21.5703125" customWidth="1"/>
    <col min="3589" max="3589" width="3.5703125" customWidth="1"/>
    <col min="3590" max="3590" width="14.140625" bestFit="1" customWidth="1"/>
    <col min="3592" max="3592" width="10.7109375" customWidth="1"/>
    <col min="3595" max="3595" width="15.7109375" customWidth="1"/>
    <col min="3596" max="3596" width="10.7109375" customWidth="1"/>
    <col min="3841" max="3841" width="10.42578125" customWidth="1"/>
    <col min="3842" max="3842" width="75.7109375" customWidth="1"/>
    <col min="3843" max="3843" width="20.7109375" customWidth="1"/>
    <col min="3844" max="3844" width="21.5703125" customWidth="1"/>
    <col min="3845" max="3845" width="3.5703125" customWidth="1"/>
    <col min="3846" max="3846" width="14.140625" bestFit="1" customWidth="1"/>
    <col min="3848" max="3848" width="10.7109375" customWidth="1"/>
    <col min="3851" max="3851" width="15.7109375" customWidth="1"/>
    <col min="3852" max="3852" width="10.7109375" customWidth="1"/>
    <col min="4097" max="4097" width="10.42578125" customWidth="1"/>
    <col min="4098" max="4098" width="75.7109375" customWidth="1"/>
    <col min="4099" max="4099" width="20.7109375" customWidth="1"/>
    <col min="4100" max="4100" width="21.5703125" customWidth="1"/>
    <col min="4101" max="4101" width="3.5703125" customWidth="1"/>
    <col min="4102" max="4102" width="14.140625" bestFit="1" customWidth="1"/>
    <col min="4104" max="4104" width="10.7109375" customWidth="1"/>
    <col min="4107" max="4107" width="15.7109375" customWidth="1"/>
    <col min="4108" max="4108" width="10.7109375" customWidth="1"/>
    <col min="4353" max="4353" width="10.42578125" customWidth="1"/>
    <col min="4354" max="4354" width="75.7109375" customWidth="1"/>
    <col min="4355" max="4355" width="20.7109375" customWidth="1"/>
    <col min="4356" max="4356" width="21.5703125" customWidth="1"/>
    <col min="4357" max="4357" width="3.5703125" customWidth="1"/>
    <col min="4358" max="4358" width="14.140625" bestFit="1" customWidth="1"/>
    <col min="4360" max="4360" width="10.7109375" customWidth="1"/>
    <col min="4363" max="4363" width="15.7109375" customWidth="1"/>
    <col min="4364" max="4364" width="10.7109375" customWidth="1"/>
    <col min="4609" max="4609" width="10.42578125" customWidth="1"/>
    <col min="4610" max="4610" width="75.7109375" customWidth="1"/>
    <col min="4611" max="4611" width="20.7109375" customWidth="1"/>
    <col min="4612" max="4612" width="21.5703125" customWidth="1"/>
    <col min="4613" max="4613" width="3.5703125" customWidth="1"/>
    <col min="4614" max="4614" width="14.140625" bestFit="1" customWidth="1"/>
    <col min="4616" max="4616" width="10.7109375" customWidth="1"/>
    <col min="4619" max="4619" width="15.7109375" customWidth="1"/>
    <col min="4620" max="4620" width="10.7109375" customWidth="1"/>
    <col min="4865" max="4865" width="10.42578125" customWidth="1"/>
    <col min="4866" max="4866" width="75.7109375" customWidth="1"/>
    <col min="4867" max="4867" width="20.7109375" customWidth="1"/>
    <col min="4868" max="4868" width="21.5703125" customWidth="1"/>
    <col min="4869" max="4869" width="3.5703125" customWidth="1"/>
    <col min="4870" max="4870" width="14.140625" bestFit="1" customWidth="1"/>
    <col min="4872" max="4872" width="10.7109375" customWidth="1"/>
    <col min="4875" max="4875" width="15.7109375" customWidth="1"/>
    <col min="4876" max="4876" width="10.7109375" customWidth="1"/>
    <col min="5121" max="5121" width="10.42578125" customWidth="1"/>
    <col min="5122" max="5122" width="75.7109375" customWidth="1"/>
    <col min="5123" max="5123" width="20.7109375" customWidth="1"/>
    <col min="5124" max="5124" width="21.5703125" customWidth="1"/>
    <col min="5125" max="5125" width="3.5703125" customWidth="1"/>
    <col min="5126" max="5126" width="14.140625" bestFit="1" customWidth="1"/>
    <col min="5128" max="5128" width="10.7109375" customWidth="1"/>
    <col min="5131" max="5131" width="15.7109375" customWidth="1"/>
    <col min="5132" max="5132" width="10.7109375" customWidth="1"/>
    <col min="5377" max="5377" width="10.42578125" customWidth="1"/>
    <col min="5378" max="5378" width="75.7109375" customWidth="1"/>
    <col min="5379" max="5379" width="20.7109375" customWidth="1"/>
    <col min="5380" max="5380" width="21.5703125" customWidth="1"/>
    <col min="5381" max="5381" width="3.5703125" customWidth="1"/>
    <col min="5382" max="5382" width="14.140625" bestFit="1" customWidth="1"/>
    <col min="5384" max="5384" width="10.7109375" customWidth="1"/>
    <col min="5387" max="5387" width="15.7109375" customWidth="1"/>
    <col min="5388" max="5388" width="10.7109375" customWidth="1"/>
    <col min="5633" max="5633" width="10.42578125" customWidth="1"/>
    <col min="5634" max="5634" width="75.7109375" customWidth="1"/>
    <col min="5635" max="5635" width="20.7109375" customWidth="1"/>
    <col min="5636" max="5636" width="21.5703125" customWidth="1"/>
    <col min="5637" max="5637" width="3.5703125" customWidth="1"/>
    <col min="5638" max="5638" width="14.140625" bestFit="1" customWidth="1"/>
    <col min="5640" max="5640" width="10.7109375" customWidth="1"/>
    <col min="5643" max="5643" width="15.7109375" customWidth="1"/>
    <col min="5644" max="5644" width="10.7109375" customWidth="1"/>
    <col min="5889" max="5889" width="10.42578125" customWidth="1"/>
    <col min="5890" max="5890" width="75.7109375" customWidth="1"/>
    <col min="5891" max="5891" width="20.7109375" customWidth="1"/>
    <col min="5892" max="5892" width="21.5703125" customWidth="1"/>
    <col min="5893" max="5893" width="3.5703125" customWidth="1"/>
    <col min="5894" max="5894" width="14.140625" bestFit="1" customWidth="1"/>
    <col min="5896" max="5896" width="10.7109375" customWidth="1"/>
    <col min="5899" max="5899" width="15.7109375" customWidth="1"/>
    <col min="5900" max="5900" width="10.7109375" customWidth="1"/>
    <col min="6145" max="6145" width="10.42578125" customWidth="1"/>
    <col min="6146" max="6146" width="75.7109375" customWidth="1"/>
    <col min="6147" max="6147" width="20.7109375" customWidth="1"/>
    <col min="6148" max="6148" width="21.5703125" customWidth="1"/>
    <col min="6149" max="6149" width="3.5703125" customWidth="1"/>
    <col min="6150" max="6150" width="14.140625" bestFit="1" customWidth="1"/>
    <col min="6152" max="6152" width="10.7109375" customWidth="1"/>
    <col min="6155" max="6155" width="15.7109375" customWidth="1"/>
    <col min="6156" max="6156" width="10.7109375" customWidth="1"/>
    <col min="6401" max="6401" width="10.42578125" customWidth="1"/>
    <col min="6402" max="6402" width="75.7109375" customWidth="1"/>
    <col min="6403" max="6403" width="20.7109375" customWidth="1"/>
    <col min="6404" max="6404" width="21.5703125" customWidth="1"/>
    <col min="6405" max="6405" width="3.5703125" customWidth="1"/>
    <col min="6406" max="6406" width="14.140625" bestFit="1" customWidth="1"/>
    <col min="6408" max="6408" width="10.7109375" customWidth="1"/>
    <col min="6411" max="6411" width="15.7109375" customWidth="1"/>
    <col min="6412" max="6412" width="10.7109375" customWidth="1"/>
    <col min="6657" max="6657" width="10.42578125" customWidth="1"/>
    <col min="6658" max="6658" width="75.7109375" customWidth="1"/>
    <col min="6659" max="6659" width="20.7109375" customWidth="1"/>
    <col min="6660" max="6660" width="21.5703125" customWidth="1"/>
    <col min="6661" max="6661" width="3.5703125" customWidth="1"/>
    <col min="6662" max="6662" width="14.140625" bestFit="1" customWidth="1"/>
    <col min="6664" max="6664" width="10.7109375" customWidth="1"/>
    <col min="6667" max="6667" width="15.7109375" customWidth="1"/>
    <col min="6668" max="6668" width="10.7109375" customWidth="1"/>
    <col min="6913" max="6913" width="10.42578125" customWidth="1"/>
    <col min="6914" max="6914" width="75.7109375" customWidth="1"/>
    <col min="6915" max="6915" width="20.7109375" customWidth="1"/>
    <col min="6916" max="6916" width="21.5703125" customWidth="1"/>
    <col min="6917" max="6917" width="3.5703125" customWidth="1"/>
    <col min="6918" max="6918" width="14.140625" bestFit="1" customWidth="1"/>
    <col min="6920" max="6920" width="10.7109375" customWidth="1"/>
    <col min="6923" max="6923" width="15.7109375" customWidth="1"/>
    <col min="6924" max="6924" width="10.7109375" customWidth="1"/>
    <col min="7169" max="7169" width="10.42578125" customWidth="1"/>
    <col min="7170" max="7170" width="75.7109375" customWidth="1"/>
    <col min="7171" max="7171" width="20.7109375" customWidth="1"/>
    <col min="7172" max="7172" width="21.5703125" customWidth="1"/>
    <col min="7173" max="7173" width="3.5703125" customWidth="1"/>
    <col min="7174" max="7174" width="14.140625" bestFit="1" customWidth="1"/>
    <col min="7176" max="7176" width="10.7109375" customWidth="1"/>
    <col min="7179" max="7179" width="15.7109375" customWidth="1"/>
    <col min="7180" max="7180" width="10.7109375" customWidth="1"/>
    <col min="7425" max="7425" width="10.42578125" customWidth="1"/>
    <col min="7426" max="7426" width="75.7109375" customWidth="1"/>
    <col min="7427" max="7427" width="20.7109375" customWidth="1"/>
    <col min="7428" max="7428" width="21.5703125" customWidth="1"/>
    <col min="7429" max="7429" width="3.5703125" customWidth="1"/>
    <col min="7430" max="7430" width="14.140625" bestFit="1" customWidth="1"/>
    <col min="7432" max="7432" width="10.7109375" customWidth="1"/>
    <col min="7435" max="7435" width="15.7109375" customWidth="1"/>
    <col min="7436" max="7436" width="10.7109375" customWidth="1"/>
    <col min="7681" max="7681" width="10.42578125" customWidth="1"/>
    <col min="7682" max="7682" width="75.7109375" customWidth="1"/>
    <col min="7683" max="7683" width="20.7109375" customWidth="1"/>
    <col min="7684" max="7684" width="21.5703125" customWidth="1"/>
    <col min="7685" max="7685" width="3.5703125" customWidth="1"/>
    <col min="7686" max="7686" width="14.140625" bestFit="1" customWidth="1"/>
    <col min="7688" max="7688" width="10.7109375" customWidth="1"/>
    <col min="7691" max="7691" width="15.7109375" customWidth="1"/>
    <col min="7692" max="7692" width="10.7109375" customWidth="1"/>
    <col min="7937" max="7937" width="10.42578125" customWidth="1"/>
    <col min="7938" max="7938" width="75.7109375" customWidth="1"/>
    <col min="7939" max="7939" width="20.7109375" customWidth="1"/>
    <col min="7940" max="7940" width="21.5703125" customWidth="1"/>
    <col min="7941" max="7941" width="3.5703125" customWidth="1"/>
    <col min="7942" max="7942" width="14.140625" bestFit="1" customWidth="1"/>
    <col min="7944" max="7944" width="10.7109375" customWidth="1"/>
    <col min="7947" max="7947" width="15.7109375" customWidth="1"/>
    <col min="7948" max="7948" width="10.7109375" customWidth="1"/>
    <col min="8193" max="8193" width="10.42578125" customWidth="1"/>
    <col min="8194" max="8194" width="75.7109375" customWidth="1"/>
    <col min="8195" max="8195" width="20.7109375" customWidth="1"/>
    <col min="8196" max="8196" width="21.5703125" customWidth="1"/>
    <col min="8197" max="8197" width="3.5703125" customWidth="1"/>
    <col min="8198" max="8198" width="14.140625" bestFit="1" customWidth="1"/>
    <col min="8200" max="8200" width="10.7109375" customWidth="1"/>
    <col min="8203" max="8203" width="15.7109375" customWidth="1"/>
    <col min="8204" max="8204" width="10.7109375" customWidth="1"/>
    <col min="8449" max="8449" width="10.42578125" customWidth="1"/>
    <col min="8450" max="8450" width="75.7109375" customWidth="1"/>
    <col min="8451" max="8451" width="20.7109375" customWidth="1"/>
    <col min="8452" max="8452" width="21.5703125" customWidth="1"/>
    <col min="8453" max="8453" width="3.5703125" customWidth="1"/>
    <col min="8454" max="8454" width="14.140625" bestFit="1" customWidth="1"/>
    <col min="8456" max="8456" width="10.7109375" customWidth="1"/>
    <col min="8459" max="8459" width="15.7109375" customWidth="1"/>
    <col min="8460" max="8460" width="10.7109375" customWidth="1"/>
    <col min="8705" max="8705" width="10.42578125" customWidth="1"/>
    <col min="8706" max="8706" width="75.7109375" customWidth="1"/>
    <col min="8707" max="8707" width="20.7109375" customWidth="1"/>
    <col min="8708" max="8708" width="21.5703125" customWidth="1"/>
    <col min="8709" max="8709" width="3.5703125" customWidth="1"/>
    <col min="8710" max="8710" width="14.140625" bestFit="1" customWidth="1"/>
    <col min="8712" max="8712" width="10.7109375" customWidth="1"/>
    <col min="8715" max="8715" width="15.7109375" customWidth="1"/>
    <col min="8716" max="8716" width="10.7109375" customWidth="1"/>
    <col min="8961" max="8961" width="10.42578125" customWidth="1"/>
    <col min="8962" max="8962" width="75.7109375" customWidth="1"/>
    <col min="8963" max="8963" width="20.7109375" customWidth="1"/>
    <col min="8964" max="8964" width="21.5703125" customWidth="1"/>
    <col min="8965" max="8965" width="3.5703125" customWidth="1"/>
    <col min="8966" max="8966" width="14.140625" bestFit="1" customWidth="1"/>
    <col min="8968" max="8968" width="10.7109375" customWidth="1"/>
    <col min="8971" max="8971" width="15.7109375" customWidth="1"/>
    <col min="8972" max="8972" width="10.7109375" customWidth="1"/>
    <col min="9217" max="9217" width="10.42578125" customWidth="1"/>
    <col min="9218" max="9218" width="75.7109375" customWidth="1"/>
    <col min="9219" max="9219" width="20.7109375" customWidth="1"/>
    <col min="9220" max="9220" width="21.5703125" customWidth="1"/>
    <col min="9221" max="9221" width="3.5703125" customWidth="1"/>
    <col min="9222" max="9222" width="14.140625" bestFit="1" customWidth="1"/>
    <col min="9224" max="9224" width="10.7109375" customWidth="1"/>
    <col min="9227" max="9227" width="15.7109375" customWidth="1"/>
    <col min="9228" max="9228" width="10.7109375" customWidth="1"/>
    <col min="9473" max="9473" width="10.42578125" customWidth="1"/>
    <col min="9474" max="9474" width="75.7109375" customWidth="1"/>
    <col min="9475" max="9475" width="20.7109375" customWidth="1"/>
    <col min="9476" max="9476" width="21.5703125" customWidth="1"/>
    <col min="9477" max="9477" width="3.5703125" customWidth="1"/>
    <col min="9478" max="9478" width="14.140625" bestFit="1" customWidth="1"/>
    <col min="9480" max="9480" width="10.7109375" customWidth="1"/>
    <col min="9483" max="9483" width="15.7109375" customWidth="1"/>
    <col min="9484" max="9484" width="10.7109375" customWidth="1"/>
    <col min="9729" max="9729" width="10.42578125" customWidth="1"/>
    <col min="9730" max="9730" width="75.7109375" customWidth="1"/>
    <col min="9731" max="9731" width="20.7109375" customWidth="1"/>
    <col min="9732" max="9732" width="21.5703125" customWidth="1"/>
    <col min="9733" max="9733" width="3.5703125" customWidth="1"/>
    <col min="9734" max="9734" width="14.140625" bestFit="1" customWidth="1"/>
    <col min="9736" max="9736" width="10.7109375" customWidth="1"/>
    <col min="9739" max="9739" width="15.7109375" customWidth="1"/>
    <col min="9740" max="9740" width="10.7109375" customWidth="1"/>
    <col min="9985" max="9985" width="10.42578125" customWidth="1"/>
    <col min="9986" max="9986" width="75.7109375" customWidth="1"/>
    <col min="9987" max="9987" width="20.7109375" customWidth="1"/>
    <col min="9988" max="9988" width="21.5703125" customWidth="1"/>
    <col min="9989" max="9989" width="3.5703125" customWidth="1"/>
    <col min="9990" max="9990" width="14.140625" bestFit="1" customWidth="1"/>
    <col min="9992" max="9992" width="10.7109375" customWidth="1"/>
    <col min="9995" max="9995" width="15.7109375" customWidth="1"/>
    <col min="9996" max="9996" width="10.7109375" customWidth="1"/>
    <col min="10241" max="10241" width="10.42578125" customWidth="1"/>
    <col min="10242" max="10242" width="75.7109375" customWidth="1"/>
    <col min="10243" max="10243" width="20.7109375" customWidth="1"/>
    <col min="10244" max="10244" width="21.5703125" customWidth="1"/>
    <col min="10245" max="10245" width="3.5703125" customWidth="1"/>
    <col min="10246" max="10246" width="14.140625" bestFit="1" customWidth="1"/>
    <col min="10248" max="10248" width="10.7109375" customWidth="1"/>
    <col min="10251" max="10251" width="15.7109375" customWidth="1"/>
    <col min="10252" max="10252" width="10.7109375" customWidth="1"/>
    <col min="10497" max="10497" width="10.42578125" customWidth="1"/>
    <col min="10498" max="10498" width="75.7109375" customWidth="1"/>
    <col min="10499" max="10499" width="20.7109375" customWidth="1"/>
    <col min="10500" max="10500" width="21.5703125" customWidth="1"/>
    <col min="10501" max="10501" width="3.5703125" customWidth="1"/>
    <col min="10502" max="10502" width="14.140625" bestFit="1" customWidth="1"/>
    <col min="10504" max="10504" width="10.7109375" customWidth="1"/>
    <col min="10507" max="10507" width="15.7109375" customWidth="1"/>
    <col min="10508" max="10508" width="10.7109375" customWidth="1"/>
    <col min="10753" max="10753" width="10.42578125" customWidth="1"/>
    <col min="10754" max="10754" width="75.7109375" customWidth="1"/>
    <col min="10755" max="10755" width="20.7109375" customWidth="1"/>
    <col min="10756" max="10756" width="21.5703125" customWidth="1"/>
    <col min="10757" max="10757" width="3.5703125" customWidth="1"/>
    <col min="10758" max="10758" width="14.140625" bestFit="1" customWidth="1"/>
    <col min="10760" max="10760" width="10.7109375" customWidth="1"/>
    <col min="10763" max="10763" width="15.7109375" customWidth="1"/>
    <col min="10764" max="10764" width="10.7109375" customWidth="1"/>
    <col min="11009" max="11009" width="10.42578125" customWidth="1"/>
    <col min="11010" max="11010" width="75.7109375" customWidth="1"/>
    <col min="11011" max="11011" width="20.7109375" customWidth="1"/>
    <col min="11012" max="11012" width="21.5703125" customWidth="1"/>
    <col min="11013" max="11013" width="3.5703125" customWidth="1"/>
    <col min="11014" max="11014" width="14.140625" bestFit="1" customWidth="1"/>
    <col min="11016" max="11016" width="10.7109375" customWidth="1"/>
    <col min="11019" max="11019" width="15.7109375" customWidth="1"/>
    <col min="11020" max="11020" width="10.7109375" customWidth="1"/>
    <col min="11265" max="11265" width="10.42578125" customWidth="1"/>
    <col min="11266" max="11266" width="75.7109375" customWidth="1"/>
    <col min="11267" max="11267" width="20.7109375" customWidth="1"/>
    <col min="11268" max="11268" width="21.5703125" customWidth="1"/>
    <col min="11269" max="11269" width="3.5703125" customWidth="1"/>
    <col min="11270" max="11270" width="14.140625" bestFit="1" customWidth="1"/>
    <col min="11272" max="11272" width="10.7109375" customWidth="1"/>
    <col min="11275" max="11275" width="15.7109375" customWidth="1"/>
    <col min="11276" max="11276" width="10.7109375" customWidth="1"/>
    <col min="11521" max="11521" width="10.42578125" customWidth="1"/>
    <col min="11522" max="11522" width="75.7109375" customWidth="1"/>
    <col min="11523" max="11523" width="20.7109375" customWidth="1"/>
    <col min="11524" max="11524" width="21.5703125" customWidth="1"/>
    <col min="11525" max="11525" width="3.5703125" customWidth="1"/>
    <col min="11526" max="11526" width="14.140625" bestFit="1" customWidth="1"/>
    <col min="11528" max="11528" width="10.7109375" customWidth="1"/>
    <col min="11531" max="11531" width="15.7109375" customWidth="1"/>
    <col min="11532" max="11532" width="10.7109375" customWidth="1"/>
    <col min="11777" max="11777" width="10.42578125" customWidth="1"/>
    <col min="11778" max="11778" width="75.7109375" customWidth="1"/>
    <col min="11779" max="11779" width="20.7109375" customWidth="1"/>
    <col min="11780" max="11780" width="21.5703125" customWidth="1"/>
    <col min="11781" max="11781" width="3.5703125" customWidth="1"/>
    <col min="11782" max="11782" width="14.140625" bestFit="1" customWidth="1"/>
    <col min="11784" max="11784" width="10.7109375" customWidth="1"/>
    <col min="11787" max="11787" width="15.7109375" customWidth="1"/>
    <col min="11788" max="11788" width="10.7109375" customWidth="1"/>
    <col min="12033" max="12033" width="10.42578125" customWidth="1"/>
    <col min="12034" max="12034" width="75.7109375" customWidth="1"/>
    <col min="12035" max="12035" width="20.7109375" customWidth="1"/>
    <col min="12036" max="12036" width="21.5703125" customWidth="1"/>
    <col min="12037" max="12037" width="3.5703125" customWidth="1"/>
    <col min="12038" max="12038" width="14.140625" bestFit="1" customWidth="1"/>
    <col min="12040" max="12040" width="10.7109375" customWidth="1"/>
    <col min="12043" max="12043" width="15.7109375" customWidth="1"/>
    <col min="12044" max="12044" width="10.7109375" customWidth="1"/>
    <col min="12289" max="12289" width="10.42578125" customWidth="1"/>
    <col min="12290" max="12290" width="75.7109375" customWidth="1"/>
    <col min="12291" max="12291" width="20.7109375" customWidth="1"/>
    <col min="12292" max="12292" width="21.5703125" customWidth="1"/>
    <col min="12293" max="12293" width="3.5703125" customWidth="1"/>
    <col min="12294" max="12294" width="14.140625" bestFit="1" customWidth="1"/>
    <col min="12296" max="12296" width="10.7109375" customWidth="1"/>
    <col min="12299" max="12299" width="15.7109375" customWidth="1"/>
    <col min="12300" max="12300" width="10.7109375" customWidth="1"/>
    <col min="12545" max="12545" width="10.42578125" customWidth="1"/>
    <col min="12546" max="12546" width="75.7109375" customWidth="1"/>
    <col min="12547" max="12547" width="20.7109375" customWidth="1"/>
    <col min="12548" max="12548" width="21.5703125" customWidth="1"/>
    <col min="12549" max="12549" width="3.5703125" customWidth="1"/>
    <col min="12550" max="12550" width="14.140625" bestFit="1" customWidth="1"/>
    <col min="12552" max="12552" width="10.7109375" customWidth="1"/>
    <col min="12555" max="12555" width="15.7109375" customWidth="1"/>
    <col min="12556" max="12556" width="10.7109375" customWidth="1"/>
    <col min="12801" max="12801" width="10.42578125" customWidth="1"/>
    <col min="12802" max="12802" width="75.7109375" customWidth="1"/>
    <col min="12803" max="12803" width="20.7109375" customWidth="1"/>
    <col min="12804" max="12804" width="21.5703125" customWidth="1"/>
    <col min="12805" max="12805" width="3.5703125" customWidth="1"/>
    <col min="12806" max="12806" width="14.140625" bestFit="1" customWidth="1"/>
    <col min="12808" max="12808" width="10.7109375" customWidth="1"/>
    <col min="12811" max="12811" width="15.7109375" customWidth="1"/>
    <col min="12812" max="12812" width="10.7109375" customWidth="1"/>
    <col min="13057" max="13057" width="10.42578125" customWidth="1"/>
    <col min="13058" max="13058" width="75.7109375" customWidth="1"/>
    <col min="13059" max="13059" width="20.7109375" customWidth="1"/>
    <col min="13060" max="13060" width="21.5703125" customWidth="1"/>
    <col min="13061" max="13061" width="3.5703125" customWidth="1"/>
    <col min="13062" max="13062" width="14.140625" bestFit="1" customWidth="1"/>
    <col min="13064" max="13064" width="10.7109375" customWidth="1"/>
    <col min="13067" max="13067" width="15.7109375" customWidth="1"/>
    <col min="13068" max="13068" width="10.7109375" customWidth="1"/>
    <col min="13313" max="13313" width="10.42578125" customWidth="1"/>
    <col min="13314" max="13314" width="75.7109375" customWidth="1"/>
    <col min="13315" max="13315" width="20.7109375" customWidth="1"/>
    <col min="13316" max="13316" width="21.5703125" customWidth="1"/>
    <col min="13317" max="13317" width="3.5703125" customWidth="1"/>
    <col min="13318" max="13318" width="14.140625" bestFit="1" customWidth="1"/>
    <col min="13320" max="13320" width="10.7109375" customWidth="1"/>
    <col min="13323" max="13323" width="15.7109375" customWidth="1"/>
    <col min="13324" max="13324" width="10.7109375" customWidth="1"/>
    <col min="13569" max="13569" width="10.42578125" customWidth="1"/>
    <col min="13570" max="13570" width="75.7109375" customWidth="1"/>
    <col min="13571" max="13571" width="20.7109375" customWidth="1"/>
    <col min="13572" max="13572" width="21.5703125" customWidth="1"/>
    <col min="13573" max="13573" width="3.5703125" customWidth="1"/>
    <col min="13574" max="13574" width="14.140625" bestFit="1" customWidth="1"/>
    <col min="13576" max="13576" width="10.7109375" customWidth="1"/>
    <col min="13579" max="13579" width="15.7109375" customWidth="1"/>
    <col min="13580" max="13580" width="10.7109375" customWidth="1"/>
    <col min="13825" max="13825" width="10.42578125" customWidth="1"/>
    <col min="13826" max="13826" width="75.7109375" customWidth="1"/>
    <col min="13827" max="13827" width="20.7109375" customWidth="1"/>
    <col min="13828" max="13828" width="21.5703125" customWidth="1"/>
    <col min="13829" max="13829" width="3.5703125" customWidth="1"/>
    <col min="13830" max="13830" width="14.140625" bestFit="1" customWidth="1"/>
    <col min="13832" max="13832" width="10.7109375" customWidth="1"/>
    <col min="13835" max="13835" width="15.7109375" customWidth="1"/>
    <col min="13836" max="13836" width="10.7109375" customWidth="1"/>
    <col min="14081" max="14081" width="10.42578125" customWidth="1"/>
    <col min="14082" max="14082" width="75.7109375" customWidth="1"/>
    <col min="14083" max="14083" width="20.7109375" customWidth="1"/>
    <col min="14084" max="14084" width="21.5703125" customWidth="1"/>
    <col min="14085" max="14085" width="3.5703125" customWidth="1"/>
    <col min="14086" max="14086" width="14.140625" bestFit="1" customWidth="1"/>
    <col min="14088" max="14088" width="10.7109375" customWidth="1"/>
    <col min="14091" max="14091" width="15.7109375" customWidth="1"/>
    <col min="14092" max="14092" width="10.7109375" customWidth="1"/>
    <col min="14337" max="14337" width="10.42578125" customWidth="1"/>
    <col min="14338" max="14338" width="75.7109375" customWidth="1"/>
    <col min="14339" max="14339" width="20.7109375" customWidth="1"/>
    <col min="14340" max="14340" width="21.5703125" customWidth="1"/>
    <col min="14341" max="14341" width="3.5703125" customWidth="1"/>
    <col min="14342" max="14342" width="14.140625" bestFit="1" customWidth="1"/>
    <col min="14344" max="14344" width="10.7109375" customWidth="1"/>
    <col min="14347" max="14347" width="15.7109375" customWidth="1"/>
    <col min="14348" max="14348" width="10.7109375" customWidth="1"/>
    <col min="14593" max="14593" width="10.42578125" customWidth="1"/>
    <col min="14594" max="14594" width="75.7109375" customWidth="1"/>
    <col min="14595" max="14595" width="20.7109375" customWidth="1"/>
    <col min="14596" max="14596" width="21.5703125" customWidth="1"/>
    <col min="14597" max="14597" width="3.5703125" customWidth="1"/>
    <col min="14598" max="14598" width="14.140625" bestFit="1" customWidth="1"/>
    <col min="14600" max="14600" width="10.7109375" customWidth="1"/>
    <col min="14603" max="14603" width="15.7109375" customWidth="1"/>
    <col min="14604" max="14604" width="10.7109375" customWidth="1"/>
    <col min="14849" max="14849" width="10.42578125" customWidth="1"/>
    <col min="14850" max="14850" width="75.7109375" customWidth="1"/>
    <col min="14851" max="14851" width="20.7109375" customWidth="1"/>
    <col min="14852" max="14852" width="21.5703125" customWidth="1"/>
    <col min="14853" max="14853" width="3.5703125" customWidth="1"/>
    <col min="14854" max="14854" width="14.140625" bestFit="1" customWidth="1"/>
    <col min="14856" max="14856" width="10.7109375" customWidth="1"/>
    <col min="14859" max="14859" width="15.7109375" customWidth="1"/>
    <col min="14860" max="14860" width="10.7109375" customWidth="1"/>
    <col min="15105" max="15105" width="10.42578125" customWidth="1"/>
    <col min="15106" max="15106" width="75.7109375" customWidth="1"/>
    <col min="15107" max="15107" width="20.7109375" customWidth="1"/>
    <col min="15108" max="15108" width="21.5703125" customWidth="1"/>
    <col min="15109" max="15109" width="3.5703125" customWidth="1"/>
    <col min="15110" max="15110" width="14.140625" bestFit="1" customWidth="1"/>
    <col min="15112" max="15112" width="10.7109375" customWidth="1"/>
    <col min="15115" max="15115" width="15.7109375" customWidth="1"/>
    <col min="15116" max="15116" width="10.7109375" customWidth="1"/>
    <col min="15361" max="15361" width="10.42578125" customWidth="1"/>
    <col min="15362" max="15362" width="75.7109375" customWidth="1"/>
    <col min="15363" max="15363" width="20.7109375" customWidth="1"/>
    <col min="15364" max="15364" width="21.5703125" customWidth="1"/>
    <col min="15365" max="15365" width="3.5703125" customWidth="1"/>
    <col min="15366" max="15366" width="14.140625" bestFit="1" customWidth="1"/>
    <col min="15368" max="15368" width="10.7109375" customWidth="1"/>
    <col min="15371" max="15371" width="15.7109375" customWidth="1"/>
    <col min="15372" max="15372" width="10.7109375" customWidth="1"/>
    <col min="15617" max="15617" width="10.42578125" customWidth="1"/>
    <col min="15618" max="15618" width="75.7109375" customWidth="1"/>
    <col min="15619" max="15619" width="20.7109375" customWidth="1"/>
    <col min="15620" max="15620" width="21.5703125" customWidth="1"/>
    <col min="15621" max="15621" width="3.5703125" customWidth="1"/>
    <col min="15622" max="15622" width="14.140625" bestFit="1" customWidth="1"/>
    <col min="15624" max="15624" width="10.7109375" customWidth="1"/>
    <col min="15627" max="15627" width="15.7109375" customWidth="1"/>
    <col min="15628" max="15628" width="10.7109375" customWidth="1"/>
    <col min="15873" max="15873" width="10.42578125" customWidth="1"/>
    <col min="15874" max="15874" width="75.7109375" customWidth="1"/>
    <col min="15875" max="15875" width="20.7109375" customWidth="1"/>
    <col min="15876" max="15876" width="21.5703125" customWidth="1"/>
    <col min="15877" max="15877" width="3.5703125" customWidth="1"/>
    <col min="15878" max="15878" width="14.140625" bestFit="1" customWidth="1"/>
    <col min="15880" max="15880" width="10.7109375" customWidth="1"/>
    <col min="15883" max="15883" width="15.7109375" customWidth="1"/>
    <col min="15884" max="15884" width="10.7109375" customWidth="1"/>
    <col min="16129" max="16129" width="10.42578125" customWidth="1"/>
    <col min="16130" max="16130" width="75.7109375" customWidth="1"/>
    <col min="16131" max="16131" width="20.7109375" customWidth="1"/>
    <col min="16132" max="16132" width="21.5703125" customWidth="1"/>
    <col min="16133" max="16133" width="3.5703125" customWidth="1"/>
    <col min="16134" max="16134" width="14.140625" bestFit="1" customWidth="1"/>
    <col min="16136" max="16136" width="10.7109375" customWidth="1"/>
    <col min="16139" max="16139" width="15.7109375" customWidth="1"/>
    <col min="16140" max="16140" width="10.7109375" customWidth="1"/>
  </cols>
  <sheetData>
    <row r="1" spans="1:8" ht="20.100000000000001" customHeight="1" x14ac:dyDescent="0.3">
      <c r="A1" s="218" t="s">
        <v>331</v>
      </c>
      <c r="B1" s="219"/>
      <c r="C1" s="219"/>
      <c r="D1" s="220"/>
    </row>
    <row r="2" spans="1:8" ht="20.100000000000001" customHeight="1" x14ac:dyDescent="0.25">
      <c r="A2" s="122"/>
      <c r="B2" s="101"/>
      <c r="C2" s="101"/>
      <c r="D2" s="123"/>
    </row>
    <row r="3" spans="1:8" s="45" customFormat="1" ht="20.100000000000001" customHeight="1" x14ac:dyDescent="0.2">
      <c r="A3" s="124" t="s">
        <v>0</v>
      </c>
      <c r="B3" s="125" t="s">
        <v>228</v>
      </c>
      <c r="C3" s="126" t="s">
        <v>1</v>
      </c>
      <c r="D3" s="127">
        <v>160.32</v>
      </c>
    </row>
    <row r="4" spans="1:8" s="45" customFormat="1" ht="19.5" customHeight="1" x14ac:dyDescent="0.2">
      <c r="A4" s="124"/>
      <c r="B4" s="125"/>
      <c r="C4" s="126"/>
      <c r="D4" s="128"/>
    </row>
    <row r="5" spans="1:8" s="45" customFormat="1" ht="20.100000000000001" customHeight="1" x14ac:dyDescent="0.2">
      <c r="A5" s="124" t="s">
        <v>2</v>
      </c>
      <c r="B5" s="125" t="s">
        <v>229</v>
      </c>
      <c r="C5" s="126" t="s">
        <v>3</v>
      </c>
      <c r="D5" s="129" t="s">
        <v>252</v>
      </c>
    </row>
    <row r="6" spans="1:8" s="45" customFormat="1" ht="20.100000000000001" customHeight="1" x14ac:dyDescent="0.2">
      <c r="A6" s="130"/>
      <c r="B6" s="131"/>
      <c r="C6" s="126"/>
      <c r="D6" s="128"/>
    </row>
    <row r="7" spans="1:8" ht="20.100000000000001" customHeight="1" x14ac:dyDescent="0.25">
      <c r="A7" s="124" t="s">
        <v>4</v>
      </c>
      <c r="B7" s="125" t="s">
        <v>5</v>
      </c>
      <c r="C7" s="126" t="s">
        <v>6</v>
      </c>
      <c r="D7" s="132">
        <v>0.25</v>
      </c>
    </row>
    <row r="8" spans="1:8" s="46" customFormat="1" ht="24.75" customHeight="1" x14ac:dyDescent="0.25">
      <c r="A8" s="221" t="s">
        <v>7</v>
      </c>
      <c r="B8" s="222" t="s">
        <v>218</v>
      </c>
      <c r="C8" s="223" t="s">
        <v>332</v>
      </c>
      <c r="D8" s="224" t="s">
        <v>13</v>
      </c>
      <c r="E8" s="98"/>
      <c r="F8" s="98"/>
    </row>
    <row r="9" spans="1:8" s="101" customFormat="1" ht="24.75" customHeight="1" x14ac:dyDescent="0.25">
      <c r="A9" s="221"/>
      <c r="B9" s="222"/>
      <c r="C9" s="223"/>
      <c r="D9" s="224"/>
      <c r="E9" s="99"/>
      <c r="F9" s="99"/>
      <c r="G9" s="99"/>
      <c r="H9" s="100"/>
    </row>
    <row r="10" spans="1:8" s="101" customFormat="1" ht="24.75" customHeight="1" x14ac:dyDescent="0.25">
      <c r="A10" s="133" t="s">
        <v>335</v>
      </c>
      <c r="B10" s="102" t="str">
        <f>PLANILHA!C10</f>
        <v>SERVIÇOS PRELIMINARES</v>
      </c>
      <c r="C10" s="103">
        <f>PLANILHA!H10</f>
        <v>7694.05</v>
      </c>
      <c r="D10" s="134">
        <f>C10/$C$26</f>
        <v>2.07E-2</v>
      </c>
      <c r="E10" s="99"/>
      <c r="F10" s="104"/>
      <c r="G10" s="105"/>
      <c r="H10" s="100"/>
    </row>
    <row r="11" spans="1:8" s="101" customFormat="1" ht="24.95" customHeight="1" x14ac:dyDescent="0.25">
      <c r="A11" s="133" t="s">
        <v>336</v>
      </c>
      <c r="B11" s="106" t="str">
        <f>PLANILHA!C14</f>
        <v>FUNDAÇÕES</v>
      </c>
      <c r="C11" s="107">
        <f>PLANILHA!H14</f>
        <v>21995.18</v>
      </c>
      <c r="D11" s="135">
        <f>C11/$C$26</f>
        <v>5.8999999999999997E-2</v>
      </c>
      <c r="E11" s="99"/>
      <c r="F11" s="104"/>
      <c r="G11" s="105"/>
      <c r="H11" s="100"/>
    </row>
    <row r="12" spans="1:8" s="101" customFormat="1" ht="24.95" customHeight="1" x14ac:dyDescent="0.25">
      <c r="A12" s="133" t="s">
        <v>337</v>
      </c>
      <c r="B12" s="106" t="str">
        <f>PLANILHA!C23</f>
        <v>ESTRUTURA</v>
      </c>
      <c r="C12" s="107">
        <f>PLANILHA!H23</f>
        <v>21470.18</v>
      </c>
      <c r="D12" s="135">
        <f>C12/$C$26</f>
        <v>5.7599999999999998E-2</v>
      </c>
      <c r="E12" s="99"/>
      <c r="F12" s="104"/>
      <c r="G12" s="105"/>
      <c r="H12" s="100"/>
    </row>
    <row r="13" spans="1:8" s="101" customFormat="1" ht="24.95" customHeight="1" x14ac:dyDescent="0.25">
      <c r="A13" s="133" t="s">
        <v>338</v>
      </c>
      <c r="B13" s="106" t="str">
        <f>PLANILHA!C31</f>
        <v>ALVENARIAS E DIVISÓRIAS</v>
      </c>
      <c r="C13" s="107">
        <f>PLANILHA!H31</f>
        <v>26548.34</v>
      </c>
      <c r="D13" s="135">
        <f>C13/$C$26</f>
        <v>7.1300000000000002E-2</v>
      </c>
      <c r="E13" s="99"/>
      <c r="F13" s="104"/>
      <c r="G13" s="105"/>
      <c r="H13" s="100"/>
    </row>
    <row r="14" spans="1:8" s="101" customFormat="1" ht="24.95" customHeight="1" x14ac:dyDescent="0.25">
      <c r="A14" s="133" t="s">
        <v>339</v>
      </c>
      <c r="B14" s="106" t="str">
        <f>PLANILHA!C33</f>
        <v>COBERTURA</v>
      </c>
      <c r="C14" s="107">
        <f>PLANILHA!H33</f>
        <v>31560</v>
      </c>
      <c r="D14" s="135">
        <f t="shared" ref="D14:D24" si="0">C14/$C$26</f>
        <v>8.4699999999999998E-2</v>
      </c>
      <c r="E14" s="99"/>
      <c r="F14" s="104"/>
      <c r="G14" s="105"/>
      <c r="H14" s="100"/>
    </row>
    <row r="15" spans="1:8" s="101" customFormat="1" ht="24.95" customHeight="1" x14ac:dyDescent="0.25">
      <c r="A15" s="133" t="s">
        <v>340</v>
      </c>
      <c r="B15" s="106" t="str">
        <f>PLANILHA!C39</f>
        <v>ESQUADRIAS</v>
      </c>
      <c r="C15" s="107">
        <f>PLANILHA!H39</f>
        <v>24630.9</v>
      </c>
      <c r="D15" s="135">
        <f t="shared" si="0"/>
        <v>6.6100000000000006E-2</v>
      </c>
      <c r="E15" s="99"/>
      <c r="F15" s="104"/>
      <c r="G15" s="105"/>
      <c r="H15" s="100"/>
    </row>
    <row r="16" spans="1:8" s="101" customFormat="1" ht="24.95" customHeight="1" x14ac:dyDescent="0.25">
      <c r="A16" s="133" t="s">
        <v>341</v>
      </c>
      <c r="B16" s="106" t="str">
        <f>PLANILHA!C45</f>
        <v>REVESTIMENTOS</v>
      </c>
      <c r="C16" s="107">
        <f>PLANILHA!H45</f>
        <v>35130.03</v>
      </c>
      <c r="D16" s="135">
        <f t="shared" si="0"/>
        <v>9.4299999999999995E-2</v>
      </c>
      <c r="E16" s="99"/>
      <c r="F16" s="104"/>
      <c r="G16" s="105"/>
      <c r="H16" s="100"/>
    </row>
    <row r="17" spans="1:8" s="101" customFormat="1" ht="24.95" customHeight="1" x14ac:dyDescent="0.25">
      <c r="A17" s="133" t="s">
        <v>342</v>
      </c>
      <c r="B17" s="106" t="str">
        <f>PLANILHA!C49</f>
        <v>PISOS E RODAPÉS</v>
      </c>
      <c r="C17" s="107">
        <f>PLANILHA!H49</f>
        <v>11718.29</v>
      </c>
      <c r="D17" s="135">
        <f t="shared" si="0"/>
        <v>3.15E-2</v>
      </c>
      <c r="E17" s="99"/>
      <c r="F17" s="104"/>
      <c r="G17" s="105"/>
      <c r="H17" s="100"/>
    </row>
    <row r="18" spans="1:8" s="101" customFormat="1" ht="24.95" customHeight="1" x14ac:dyDescent="0.25">
      <c r="A18" s="133" t="s">
        <v>343</v>
      </c>
      <c r="B18" s="106" t="str">
        <f>PLANILHA!C52</f>
        <v>PINTURA</v>
      </c>
      <c r="C18" s="107">
        <f>PLANILHA!H52</f>
        <v>16579.53</v>
      </c>
      <c r="D18" s="135">
        <f t="shared" si="0"/>
        <v>4.4499999999999998E-2</v>
      </c>
      <c r="E18" s="99"/>
      <c r="F18" s="104"/>
      <c r="G18" s="105"/>
      <c r="H18" s="100"/>
    </row>
    <row r="19" spans="1:8" s="101" customFormat="1" ht="24.95" customHeight="1" x14ac:dyDescent="0.25">
      <c r="A19" s="133" t="s">
        <v>224</v>
      </c>
      <c r="B19" s="106" t="str">
        <f>PLANILHA!C57</f>
        <v>VIDROS E PEITORIS</v>
      </c>
      <c r="C19" s="107">
        <f>PLANILHA!H57</f>
        <v>3145.06</v>
      </c>
      <c r="D19" s="135">
        <f t="shared" si="0"/>
        <v>8.3999999999999995E-3</v>
      </c>
      <c r="E19" s="99"/>
      <c r="F19" s="104"/>
      <c r="G19" s="105"/>
      <c r="H19" s="100"/>
    </row>
    <row r="20" spans="1:8" s="101" customFormat="1" ht="24.95" customHeight="1" x14ac:dyDescent="0.25">
      <c r="A20" s="133" t="s">
        <v>344</v>
      </c>
      <c r="B20" s="106" t="str">
        <f>PLANILHA!C59</f>
        <v>INSTALAÇÕES ELÉTRICAS</v>
      </c>
      <c r="C20" s="107">
        <f>PLANILHA!H59</f>
        <v>4499.17</v>
      </c>
      <c r="D20" s="135">
        <f>C20/C26</f>
        <v>1.21E-2</v>
      </c>
      <c r="E20" s="99"/>
      <c r="F20" s="104"/>
      <c r="G20" s="105"/>
      <c r="H20" s="100"/>
    </row>
    <row r="21" spans="1:8" s="101" customFormat="1" ht="24.95" customHeight="1" x14ac:dyDescent="0.25">
      <c r="A21" s="133" t="s">
        <v>345</v>
      </c>
      <c r="B21" s="106" t="str">
        <f>PLANILHA!C81</f>
        <v>INSTALAÇÕES HIDRÁULICAS</v>
      </c>
      <c r="C21" s="107">
        <f>PLANILHA!H81</f>
        <v>7245.56</v>
      </c>
      <c r="D21" s="135">
        <f t="shared" si="0"/>
        <v>1.9400000000000001E-2</v>
      </c>
      <c r="E21" s="99"/>
      <c r="F21" s="104"/>
      <c r="G21" s="105"/>
      <c r="H21" s="100"/>
    </row>
    <row r="22" spans="1:8" s="101" customFormat="1" ht="24.95" customHeight="1" x14ac:dyDescent="0.25">
      <c r="A22" s="133" t="s">
        <v>346</v>
      </c>
      <c r="B22" s="106" t="str">
        <f>PLANILHA!C100</f>
        <v>INSTALAÇÕES SANITÁRIAS</v>
      </c>
      <c r="C22" s="107">
        <f>PLANILHA!H100</f>
        <v>3743.87</v>
      </c>
      <c r="D22" s="135">
        <f t="shared" si="0"/>
        <v>0.01</v>
      </c>
      <c r="E22" s="99"/>
      <c r="F22" s="104"/>
      <c r="G22" s="105"/>
      <c r="H22" s="100"/>
    </row>
    <row r="23" spans="1:8" s="101" customFormat="1" ht="24.95" customHeight="1" x14ac:dyDescent="0.25">
      <c r="A23" s="133" t="s">
        <v>241</v>
      </c>
      <c r="B23" s="106" t="str">
        <f>PLANILHA!C111</f>
        <v>DIVERSOS</v>
      </c>
      <c r="C23" s="107">
        <f>PLANILHA!H111</f>
        <v>2519.7199999999998</v>
      </c>
      <c r="D23" s="135">
        <f t="shared" si="0"/>
        <v>6.7999999999999996E-3</v>
      </c>
      <c r="E23" s="99"/>
      <c r="F23" s="104"/>
      <c r="G23" s="105"/>
      <c r="H23" s="100"/>
    </row>
    <row r="24" spans="1:8" s="101" customFormat="1" ht="24.95" customHeight="1" x14ac:dyDescent="0.25">
      <c r="A24" s="136" t="s">
        <v>242</v>
      </c>
      <c r="B24" s="106" t="str">
        <f>PLANILHA!C115</f>
        <v>SERVIÇOS COMPLEMENTARES</v>
      </c>
      <c r="C24" s="107">
        <f>PLANILHA!H115</f>
        <v>154072.46</v>
      </c>
      <c r="D24" s="135">
        <f t="shared" si="0"/>
        <v>0.41360000000000002</v>
      </c>
      <c r="E24" s="99"/>
      <c r="F24" s="104"/>
      <c r="G24" s="105"/>
      <c r="H24" s="100"/>
    </row>
    <row r="25" spans="1:8" s="101" customFormat="1" ht="24.95" customHeight="1" x14ac:dyDescent="0.25">
      <c r="A25" s="137"/>
      <c r="B25" s="106"/>
      <c r="C25" s="107"/>
      <c r="D25" s="135"/>
      <c r="E25" s="99"/>
      <c r="F25" s="104"/>
      <c r="G25" s="105"/>
      <c r="H25" s="100"/>
    </row>
    <row r="26" spans="1:8" s="101" customFormat="1" ht="39.950000000000003" customHeight="1" x14ac:dyDescent="0.25">
      <c r="A26" s="225" t="s">
        <v>333</v>
      </c>
      <c r="B26" s="226"/>
      <c r="C26" s="108">
        <f>SUM(C10:C25)</f>
        <v>372552.34</v>
      </c>
      <c r="D26" s="138">
        <f>SUM(D10:D24)</f>
        <v>1</v>
      </c>
      <c r="E26" s="99"/>
      <c r="F26" s="109"/>
      <c r="G26" s="110"/>
      <c r="H26" s="100"/>
    </row>
    <row r="27" spans="1:8" s="101" customFormat="1" ht="20.100000000000001" customHeight="1" x14ac:dyDescent="0.25">
      <c r="A27" s="139"/>
      <c r="B27" s="111"/>
      <c r="C27" s="112"/>
      <c r="D27" s="140"/>
      <c r="E27" s="99"/>
      <c r="F27" s="99"/>
      <c r="G27" s="99"/>
      <c r="H27" s="100"/>
    </row>
    <row r="28" spans="1:8" s="101" customFormat="1" ht="20.100000000000001" customHeight="1" x14ac:dyDescent="0.25">
      <c r="A28" s="141"/>
      <c r="B28" s="113"/>
      <c r="C28" s="114"/>
      <c r="D28" s="142"/>
      <c r="E28" s="99"/>
      <c r="F28" s="99"/>
      <c r="G28" s="99"/>
      <c r="H28" s="100"/>
    </row>
    <row r="29" spans="1:8" s="101" customFormat="1" ht="20.100000000000001" customHeight="1" x14ac:dyDescent="0.25">
      <c r="A29" s="141"/>
      <c r="B29" s="113"/>
      <c r="C29" s="114"/>
      <c r="D29" s="142"/>
      <c r="E29" s="99"/>
      <c r="F29" s="99"/>
      <c r="G29" s="99"/>
      <c r="H29" s="100"/>
    </row>
    <row r="30" spans="1:8" s="101" customFormat="1" ht="20.100000000000001" customHeight="1" x14ac:dyDescent="0.25">
      <c r="A30" s="141"/>
      <c r="B30" s="113"/>
      <c r="C30" s="114"/>
      <c r="D30" s="142"/>
      <c r="E30" s="99"/>
      <c r="F30" s="99"/>
      <c r="G30" s="99"/>
      <c r="H30" s="100"/>
    </row>
    <row r="31" spans="1:8" s="101" customFormat="1" ht="20.100000000000001" customHeight="1" x14ac:dyDescent="0.25">
      <c r="A31" s="141"/>
      <c r="B31" s="113"/>
      <c r="C31" s="114"/>
      <c r="D31" s="142"/>
      <c r="E31" s="99"/>
      <c r="F31" s="99"/>
      <c r="G31" s="99"/>
      <c r="H31" s="100"/>
    </row>
    <row r="32" spans="1:8" s="101" customFormat="1" ht="20.100000000000001" customHeight="1" x14ac:dyDescent="0.25">
      <c r="A32" s="141"/>
      <c r="B32" s="113"/>
      <c r="C32" s="114"/>
      <c r="D32" s="142"/>
      <c r="E32" s="99"/>
      <c r="F32" s="99"/>
      <c r="G32" s="99"/>
      <c r="H32" s="100"/>
    </row>
    <row r="33" spans="1:8" s="101" customFormat="1" ht="20.100000000000001" customHeight="1" x14ac:dyDescent="0.25">
      <c r="A33" s="141"/>
      <c r="B33" s="113"/>
      <c r="C33" s="114"/>
      <c r="D33" s="142"/>
      <c r="E33" s="99"/>
      <c r="F33" s="99"/>
      <c r="G33" s="99"/>
      <c r="H33" s="100"/>
    </row>
    <row r="34" spans="1:8" s="101" customFormat="1" ht="20.100000000000001" customHeight="1" x14ac:dyDescent="0.25">
      <c r="A34" s="206" t="s">
        <v>334</v>
      </c>
      <c r="B34" s="207"/>
      <c r="C34" s="207"/>
      <c r="D34" s="208"/>
      <c r="E34" s="99"/>
      <c r="F34" s="99"/>
      <c r="G34" s="99"/>
      <c r="H34" s="100"/>
    </row>
    <row r="35" spans="1:8" s="101" customFormat="1" ht="20.100000000000001" customHeight="1" x14ac:dyDescent="0.25">
      <c r="A35" s="209" t="s">
        <v>353</v>
      </c>
      <c r="B35" s="210"/>
      <c r="C35" s="210"/>
      <c r="D35" s="211"/>
      <c r="E35" s="115"/>
      <c r="F35" s="115"/>
      <c r="G35" s="115"/>
      <c r="H35" s="100"/>
    </row>
    <row r="36" spans="1:8" s="101" customFormat="1" ht="20.100000000000001" customHeight="1" x14ac:dyDescent="0.25">
      <c r="A36" s="212" t="s">
        <v>351</v>
      </c>
      <c r="B36" s="213"/>
      <c r="C36" s="213"/>
      <c r="D36" s="214"/>
      <c r="E36" s="116"/>
      <c r="F36" s="116"/>
      <c r="G36" s="116"/>
      <c r="H36" s="100"/>
    </row>
    <row r="37" spans="1:8" s="101" customFormat="1" ht="20.100000000000001" customHeight="1" x14ac:dyDescent="0.25">
      <c r="A37" s="215"/>
      <c r="B37" s="216"/>
      <c r="C37" s="216"/>
      <c r="D37" s="217"/>
      <c r="E37" s="117"/>
      <c r="F37" s="117"/>
      <c r="G37" s="117"/>
      <c r="H37" s="100"/>
    </row>
    <row r="38" spans="1:8" s="101" customFormat="1" ht="20.100000000000001" customHeight="1" thickBot="1" x14ac:dyDescent="0.3">
      <c r="A38" s="143"/>
      <c r="B38" s="144"/>
      <c r="C38" s="145"/>
      <c r="D38" s="146"/>
      <c r="E38" s="99"/>
      <c r="F38" s="99"/>
      <c r="G38" s="99"/>
      <c r="H38" s="100"/>
    </row>
  </sheetData>
  <mergeCells count="10">
    <mergeCell ref="A34:D34"/>
    <mergeCell ref="A35:D35"/>
    <mergeCell ref="A36:D36"/>
    <mergeCell ref="A37:D37"/>
    <mergeCell ref="A1:D1"/>
    <mergeCell ref="A8:A9"/>
    <mergeCell ref="B8:B9"/>
    <mergeCell ref="C8:C9"/>
    <mergeCell ref="D8:D9"/>
    <mergeCell ref="A26:B26"/>
  </mergeCells>
  <pageMargins left="0.511811024" right="0.511811024" top="0.78740157499999996" bottom="0.78740157499999996" header="0.31496062000000002" footer="0.31496062000000002"/>
  <pageSetup paperSize="9" scale="71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7" workbookViewId="0">
      <selection activeCell="I28" sqref="I28:O30"/>
    </sheetView>
  </sheetViews>
  <sheetFormatPr defaultRowHeight="15" x14ac:dyDescent="0.25"/>
  <cols>
    <col min="1" max="1" width="7.85546875" customWidth="1"/>
    <col min="2" max="2" width="24.5703125" customWidth="1"/>
    <col min="3" max="3" width="9.7109375" customWidth="1"/>
    <col min="4" max="4" width="6.28515625" customWidth="1"/>
    <col min="5" max="5" width="9.28515625" bestFit="1" customWidth="1"/>
    <col min="6" max="6" width="6.28515625" customWidth="1"/>
    <col min="7" max="7" width="9.85546875" bestFit="1" customWidth="1"/>
    <col min="8" max="8" width="6.28515625" customWidth="1"/>
    <col min="9" max="9" width="9.7109375" customWidth="1"/>
    <col min="10" max="10" width="6.28515625" customWidth="1"/>
    <col min="11" max="11" width="10.140625" bestFit="1" customWidth="1"/>
    <col min="12" max="12" width="6.28515625" customWidth="1"/>
    <col min="13" max="13" width="9.7109375" customWidth="1"/>
    <col min="14" max="14" width="6.28515625" customWidth="1"/>
    <col min="15" max="15" width="9.7109375" customWidth="1"/>
    <col min="16" max="16" width="6.28515625" customWidth="1"/>
    <col min="236" max="236" width="9.28515625" customWidth="1"/>
    <col min="237" max="237" width="57.7109375" customWidth="1"/>
    <col min="238" max="238" width="14.7109375" customWidth="1"/>
    <col min="239" max="239" width="10.7109375" customWidth="1"/>
    <col min="240" max="240" width="14.7109375" customWidth="1"/>
    <col min="241" max="241" width="9.7109375" customWidth="1"/>
    <col min="242" max="242" width="13.7109375" customWidth="1"/>
    <col min="243" max="243" width="9.7109375" customWidth="1"/>
    <col min="244" max="244" width="14" customWidth="1"/>
    <col min="245" max="245" width="9.7109375" customWidth="1"/>
    <col min="246" max="246" width="14.42578125" customWidth="1"/>
    <col min="247" max="247" width="9.7109375" customWidth="1"/>
    <col min="248" max="248" width="13.28515625" customWidth="1"/>
    <col min="249" max="249" width="14.42578125" bestFit="1" customWidth="1"/>
    <col min="250" max="250" width="13.5703125" customWidth="1"/>
    <col min="251" max="251" width="10.85546875" customWidth="1"/>
    <col min="492" max="492" width="9.28515625" customWidth="1"/>
    <col min="493" max="493" width="57.7109375" customWidth="1"/>
    <col min="494" max="494" width="14.7109375" customWidth="1"/>
    <col min="495" max="495" width="10.7109375" customWidth="1"/>
    <col min="496" max="496" width="14.7109375" customWidth="1"/>
    <col min="497" max="497" width="9.7109375" customWidth="1"/>
    <col min="498" max="498" width="13.7109375" customWidth="1"/>
    <col min="499" max="499" width="9.7109375" customWidth="1"/>
    <col min="500" max="500" width="14" customWidth="1"/>
    <col min="501" max="501" width="9.7109375" customWidth="1"/>
    <col min="502" max="502" width="14.42578125" customWidth="1"/>
    <col min="503" max="503" width="9.7109375" customWidth="1"/>
    <col min="504" max="504" width="13.28515625" customWidth="1"/>
    <col min="505" max="505" width="14.42578125" bestFit="1" customWidth="1"/>
    <col min="506" max="506" width="13.5703125" customWidth="1"/>
    <col min="507" max="507" width="10.85546875" customWidth="1"/>
    <col min="748" max="748" width="9.28515625" customWidth="1"/>
    <col min="749" max="749" width="57.7109375" customWidth="1"/>
    <col min="750" max="750" width="14.7109375" customWidth="1"/>
    <col min="751" max="751" width="10.7109375" customWidth="1"/>
    <col min="752" max="752" width="14.7109375" customWidth="1"/>
    <col min="753" max="753" width="9.7109375" customWidth="1"/>
    <col min="754" max="754" width="13.7109375" customWidth="1"/>
    <col min="755" max="755" width="9.7109375" customWidth="1"/>
    <col min="756" max="756" width="14" customWidth="1"/>
    <col min="757" max="757" width="9.7109375" customWidth="1"/>
    <col min="758" max="758" width="14.42578125" customWidth="1"/>
    <col min="759" max="759" width="9.7109375" customWidth="1"/>
    <col min="760" max="760" width="13.28515625" customWidth="1"/>
    <col min="761" max="761" width="14.42578125" bestFit="1" customWidth="1"/>
    <col min="762" max="762" width="13.5703125" customWidth="1"/>
    <col min="763" max="763" width="10.85546875" customWidth="1"/>
    <col min="1004" max="1004" width="9.28515625" customWidth="1"/>
    <col min="1005" max="1005" width="57.7109375" customWidth="1"/>
    <col min="1006" max="1006" width="14.7109375" customWidth="1"/>
    <col min="1007" max="1007" width="10.7109375" customWidth="1"/>
    <col min="1008" max="1008" width="14.7109375" customWidth="1"/>
    <col min="1009" max="1009" width="9.7109375" customWidth="1"/>
    <col min="1010" max="1010" width="13.7109375" customWidth="1"/>
    <col min="1011" max="1011" width="9.7109375" customWidth="1"/>
    <col min="1012" max="1012" width="14" customWidth="1"/>
    <col min="1013" max="1013" width="9.7109375" customWidth="1"/>
    <col min="1014" max="1014" width="14.42578125" customWidth="1"/>
    <col min="1015" max="1015" width="9.7109375" customWidth="1"/>
    <col min="1016" max="1016" width="13.28515625" customWidth="1"/>
    <col min="1017" max="1017" width="14.42578125" bestFit="1" customWidth="1"/>
    <col min="1018" max="1018" width="13.5703125" customWidth="1"/>
    <col min="1019" max="1019" width="10.85546875" customWidth="1"/>
    <col min="1260" max="1260" width="9.28515625" customWidth="1"/>
    <col min="1261" max="1261" width="57.7109375" customWidth="1"/>
    <col min="1262" max="1262" width="14.7109375" customWidth="1"/>
    <col min="1263" max="1263" width="10.7109375" customWidth="1"/>
    <col min="1264" max="1264" width="14.7109375" customWidth="1"/>
    <col min="1265" max="1265" width="9.7109375" customWidth="1"/>
    <col min="1266" max="1266" width="13.7109375" customWidth="1"/>
    <col min="1267" max="1267" width="9.7109375" customWidth="1"/>
    <col min="1268" max="1268" width="14" customWidth="1"/>
    <col min="1269" max="1269" width="9.7109375" customWidth="1"/>
    <col min="1270" max="1270" width="14.42578125" customWidth="1"/>
    <col min="1271" max="1271" width="9.7109375" customWidth="1"/>
    <col min="1272" max="1272" width="13.28515625" customWidth="1"/>
    <col min="1273" max="1273" width="14.42578125" bestFit="1" customWidth="1"/>
    <col min="1274" max="1274" width="13.5703125" customWidth="1"/>
    <col min="1275" max="1275" width="10.85546875" customWidth="1"/>
    <col min="1516" max="1516" width="9.28515625" customWidth="1"/>
    <col min="1517" max="1517" width="57.7109375" customWidth="1"/>
    <col min="1518" max="1518" width="14.7109375" customWidth="1"/>
    <col min="1519" max="1519" width="10.7109375" customWidth="1"/>
    <col min="1520" max="1520" width="14.7109375" customWidth="1"/>
    <col min="1521" max="1521" width="9.7109375" customWidth="1"/>
    <col min="1522" max="1522" width="13.7109375" customWidth="1"/>
    <col min="1523" max="1523" width="9.7109375" customWidth="1"/>
    <col min="1524" max="1524" width="14" customWidth="1"/>
    <col min="1525" max="1525" width="9.7109375" customWidth="1"/>
    <col min="1526" max="1526" width="14.42578125" customWidth="1"/>
    <col min="1527" max="1527" width="9.7109375" customWidth="1"/>
    <col min="1528" max="1528" width="13.28515625" customWidth="1"/>
    <col min="1529" max="1529" width="14.42578125" bestFit="1" customWidth="1"/>
    <col min="1530" max="1530" width="13.5703125" customWidth="1"/>
    <col min="1531" max="1531" width="10.85546875" customWidth="1"/>
    <col min="1772" max="1772" width="9.28515625" customWidth="1"/>
    <col min="1773" max="1773" width="57.7109375" customWidth="1"/>
    <col min="1774" max="1774" width="14.7109375" customWidth="1"/>
    <col min="1775" max="1775" width="10.7109375" customWidth="1"/>
    <col min="1776" max="1776" width="14.7109375" customWidth="1"/>
    <col min="1777" max="1777" width="9.7109375" customWidth="1"/>
    <col min="1778" max="1778" width="13.7109375" customWidth="1"/>
    <col min="1779" max="1779" width="9.7109375" customWidth="1"/>
    <col min="1780" max="1780" width="14" customWidth="1"/>
    <col min="1781" max="1781" width="9.7109375" customWidth="1"/>
    <col min="1782" max="1782" width="14.42578125" customWidth="1"/>
    <col min="1783" max="1783" width="9.7109375" customWidth="1"/>
    <col min="1784" max="1784" width="13.28515625" customWidth="1"/>
    <col min="1785" max="1785" width="14.42578125" bestFit="1" customWidth="1"/>
    <col min="1786" max="1786" width="13.5703125" customWidth="1"/>
    <col min="1787" max="1787" width="10.85546875" customWidth="1"/>
    <col min="2028" max="2028" width="9.28515625" customWidth="1"/>
    <col min="2029" max="2029" width="57.7109375" customWidth="1"/>
    <col min="2030" max="2030" width="14.7109375" customWidth="1"/>
    <col min="2031" max="2031" width="10.7109375" customWidth="1"/>
    <col min="2032" max="2032" width="14.7109375" customWidth="1"/>
    <col min="2033" max="2033" width="9.7109375" customWidth="1"/>
    <col min="2034" max="2034" width="13.7109375" customWidth="1"/>
    <col min="2035" max="2035" width="9.7109375" customWidth="1"/>
    <col min="2036" max="2036" width="14" customWidth="1"/>
    <col min="2037" max="2037" width="9.7109375" customWidth="1"/>
    <col min="2038" max="2038" width="14.42578125" customWidth="1"/>
    <col min="2039" max="2039" width="9.7109375" customWidth="1"/>
    <col min="2040" max="2040" width="13.28515625" customWidth="1"/>
    <col min="2041" max="2041" width="14.42578125" bestFit="1" customWidth="1"/>
    <col min="2042" max="2042" width="13.5703125" customWidth="1"/>
    <col min="2043" max="2043" width="10.85546875" customWidth="1"/>
    <col min="2284" max="2284" width="9.28515625" customWidth="1"/>
    <col min="2285" max="2285" width="57.7109375" customWidth="1"/>
    <col min="2286" max="2286" width="14.7109375" customWidth="1"/>
    <col min="2287" max="2287" width="10.7109375" customWidth="1"/>
    <col min="2288" max="2288" width="14.7109375" customWidth="1"/>
    <col min="2289" max="2289" width="9.7109375" customWidth="1"/>
    <col min="2290" max="2290" width="13.7109375" customWidth="1"/>
    <col min="2291" max="2291" width="9.7109375" customWidth="1"/>
    <col min="2292" max="2292" width="14" customWidth="1"/>
    <col min="2293" max="2293" width="9.7109375" customWidth="1"/>
    <col min="2294" max="2294" width="14.42578125" customWidth="1"/>
    <col min="2295" max="2295" width="9.7109375" customWidth="1"/>
    <col min="2296" max="2296" width="13.28515625" customWidth="1"/>
    <col min="2297" max="2297" width="14.42578125" bestFit="1" customWidth="1"/>
    <col min="2298" max="2298" width="13.5703125" customWidth="1"/>
    <col min="2299" max="2299" width="10.85546875" customWidth="1"/>
    <col min="2540" max="2540" width="9.28515625" customWidth="1"/>
    <col min="2541" max="2541" width="57.7109375" customWidth="1"/>
    <col min="2542" max="2542" width="14.7109375" customWidth="1"/>
    <col min="2543" max="2543" width="10.7109375" customWidth="1"/>
    <col min="2544" max="2544" width="14.7109375" customWidth="1"/>
    <col min="2545" max="2545" width="9.7109375" customWidth="1"/>
    <col min="2546" max="2546" width="13.7109375" customWidth="1"/>
    <col min="2547" max="2547" width="9.7109375" customWidth="1"/>
    <col min="2548" max="2548" width="14" customWidth="1"/>
    <col min="2549" max="2549" width="9.7109375" customWidth="1"/>
    <col min="2550" max="2550" width="14.42578125" customWidth="1"/>
    <col min="2551" max="2551" width="9.7109375" customWidth="1"/>
    <col min="2552" max="2552" width="13.28515625" customWidth="1"/>
    <col min="2553" max="2553" width="14.42578125" bestFit="1" customWidth="1"/>
    <col min="2554" max="2554" width="13.5703125" customWidth="1"/>
    <col min="2555" max="2555" width="10.85546875" customWidth="1"/>
    <col min="2796" max="2796" width="9.28515625" customWidth="1"/>
    <col min="2797" max="2797" width="57.7109375" customWidth="1"/>
    <col min="2798" max="2798" width="14.7109375" customWidth="1"/>
    <col min="2799" max="2799" width="10.7109375" customWidth="1"/>
    <col min="2800" max="2800" width="14.7109375" customWidth="1"/>
    <col min="2801" max="2801" width="9.7109375" customWidth="1"/>
    <col min="2802" max="2802" width="13.7109375" customWidth="1"/>
    <col min="2803" max="2803" width="9.7109375" customWidth="1"/>
    <col min="2804" max="2804" width="14" customWidth="1"/>
    <col min="2805" max="2805" width="9.7109375" customWidth="1"/>
    <col min="2806" max="2806" width="14.42578125" customWidth="1"/>
    <col min="2807" max="2807" width="9.7109375" customWidth="1"/>
    <col min="2808" max="2808" width="13.28515625" customWidth="1"/>
    <col min="2809" max="2809" width="14.42578125" bestFit="1" customWidth="1"/>
    <col min="2810" max="2810" width="13.5703125" customWidth="1"/>
    <col min="2811" max="2811" width="10.85546875" customWidth="1"/>
    <col min="3052" max="3052" width="9.28515625" customWidth="1"/>
    <col min="3053" max="3053" width="57.7109375" customWidth="1"/>
    <col min="3054" max="3054" width="14.7109375" customWidth="1"/>
    <col min="3055" max="3055" width="10.7109375" customWidth="1"/>
    <col min="3056" max="3056" width="14.7109375" customWidth="1"/>
    <col min="3057" max="3057" width="9.7109375" customWidth="1"/>
    <col min="3058" max="3058" width="13.7109375" customWidth="1"/>
    <col min="3059" max="3059" width="9.7109375" customWidth="1"/>
    <col min="3060" max="3060" width="14" customWidth="1"/>
    <col min="3061" max="3061" width="9.7109375" customWidth="1"/>
    <col min="3062" max="3062" width="14.42578125" customWidth="1"/>
    <col min="3063" max="3063" width="9.7109375" customWidth="1"/>
    <col min="3064" max="3064" width="13.28515625" customWidth="1"/>
    <col min="3065" max="3065" width="14.42578125" bestFit="1" customWidth="1"/>
    <col min="3066" max="3066" width="13.5703125" customWidth="1"/>
    <col min="3067" max="3067" width="10.85546875" customWidth="1"/>
    <col min="3308" max="3308" width="9.28515625" customWidth="1"/>
    <col min="3309" max="3309" width="57.7109375" customWidth="1"/>
    <col min="3310" max="3310" width="14.7109375" customWidth="1"/>
    <col min="3311" max="3311" width="10.7109375" customWidth="1"/>
    <col min="3312" max="3312" width="14.7109375" customWidth="1"/>
    <col min="3313" max="3313" width="9.7109375" customWidth="1"/>
    <col min="3314" max="3314" width="13.7109375" customWidth="1"/>
    <col min="3315" max="3315" width="9.7109375" customWidth="1"/>
    <col min="3316" max="3316" width="14" customWidth="1"/>
    <col min="3317" max="3317" width="9.7109375" customWidth="1"/>
    <col min="3318" max="3318" width="14.42578125" customWidth="1"/>
    <col min="3319" max="3319" width="9.7109375" customWidth="1"/>
    <col min="3320" max="3320" width="13.28515625" customWidth="1"/>
    <col min="3321" max="3321" width="14.42578125" bestFit="1" customWidth="1"/>
    <col min="3322" max="3322" width="13.5703125" customWidth="1"/>
    <col min="3323" max="3323" width="10.85546875" customWidth="1"/>
    <col min="3564" max="3564" width="9.28515625" customWidth="1"/>
    <col min="3565" max="3565" width="57.7109375" customWidth="1"/>
    <col min="3566" max="3566" width="14.7109375" customWidth="1"/>
    <col min="3567" max="3567" width="10.7109375" customWidth="1"/>
    <col min="3568" max="3568" width="14.7109375" customWidth="1"/>
    <col min="3569" max="3569" width="9.7109375" customWidth="1"/>
    <col min="3570" max="3570" width="13.7109375" customWidth="1"/>
    <col min="3571" max="3571" width="9.7109375" customWidth="1"/>
    <col min="3572" max="3572" width="14" customWidth="1"/>
    <col min="3573" max="3573" width="9.7109375" customWidth="1"/>
    <col min="3574" max="3574" width="14.42578125" customWidth="1"/>
    <col min="3575" max="3575" width="9.7109375" customWidth="1"/>
    <col min="3576" max="3576" width="13.28515625" customWidth="1"/>
    <col min="3577" max="3577" width="14.42578125" bestFit="1" customWidth="1"/>
    <col min="3578" max="3578" width="13.5703125" customWidth="1"/>
    <col min="3579" max="3579" width="10.85546875" customWidth="1"/>
    <col min="3820" max="3820" width="9.28515625" customWidth="1"/>
    <col min="3821" max="3821" width="57.7109375" customWidth="1"/>
    <col min="3822" max="3822" width="14.7109375" customWidth="1"/>
    <col min="3823" max="3823" width="10.7109375" customWidth="1"/>
    <col min="3824" max="3824" width="14.7109375" customWidth="1"/>
    <col min="3825" max="3825" width="9.7109375" customWidth="1"/>
    <col min="3826" max="3826" width="13.7109375" customWidth="1"/>
    <col min="3827" max="3827" width="9.7109375" customWidth="1"/>
    <col min="3828" max="3828" width="14" customWidth="1"/>
    <col min="3829" max="3829" width="9.7109375" customWidth="1"/>
    <col min="3830" max="3830" width="14.42578125" customWidth="1"/>
    <col min="3831" max="3831" width="9.7109375" customWidth="1"/>
    <col min="3832" max="3832" width="13.28515625" customWidth="1"/>
    <col min="3833" max="3833" width="14.42578125" bestFit="1" customWidth="1"/>
    <col min="3834" max="3834" width="13.5703125" customWidth="1"/>
    <col min="3835" max="3835" width="10.85546875" customWidth="1"/>
    <col min="4076" max="4076" width="9.28515625" customWidth="1"/>
    <col min="4077" max="4077" width="57.7109375" customWidth="1"/>
    <col min="4078" max="4078" width="14.7109375" customWidth="1"/>
    <col min="4079" max="4079" width="10.7109375" customWidth="1"/>
    <col min="4080" max="4080" width="14.7109375" customWidth="1"/>
    <col min="4081" max="4081" width="9.7109375" customWidth="1"/>
    <col min="4082" max="4082" width="13.7109375" customWidth="1"/>
    <col min="4083" max="4083" width="9.7109375" customWidth="1"/>
    <col min="4084" max="4084" width="14" customWidth="1"/>
    <col min="4085" max="4085" width="9.7109375" customWidth="1"/>
    <col min="4086" max="4086" width="14.42578125" customWidth="1"/>
    <col min="4087" max="4087" width="9.7109375" customWidth="1"/>
    <col min="4088" max="4088" width="13.28515625" customWidth="1"/>
    <col min="4089" max="4089" width="14.42578125" bestFit="1" customWidth="1"/>
    <col min="4090" max="4090" width="13.5703125" customWidth="1"/>
    <col min="4091" max="4091" width="10.85546875" customWidth="1"/>
    <col min="4332" max="4332" width="9.28515625" customWidth="1"/>
    <col min="4333" max="4333" width="57.7109375" customWidth="1"/>
    <col min="4334" max="4334" width="14.7109375" customWidth="1"/>
    <col min="4335" max="4335" width="10.7109375" customWidth="1"/>
    <col min="4336" max="4336" width="14.7109375" customWidth="1"/>
    <col min="4337" max="4337" width="9.7109375" customWidth="1"/>
    <col min="4338" max="4338" width="13.7109375" customWidth="1"/>
    <col min="4339" max="4339" width="9.7109375" customWidth="1"/>
    <col min="4340" max="4340" width="14" customWidth="1"/>
    <col min="4341" max="4341" width="9.7109375" customWidth="1"/>
    <col min="4342" max="4342" width="14.42578125" customWidth="1"/>
    <col min="4343" max="4343" width="9.7109375" customWidth="1"/>
    <col min="4344" max="4344" width="13.28515625" customWidth="1"/>
    <col min="4345" max="4345" width="14.42578125" bestFit="1" customWidth="1"/>
    <col min="4346" max="4346" width="13.5703125" customWidth="1"/>
    <col min="4347" max="4347" width="10.85546875" customWidth="1"/>
    <col min="4588" max="4588" width="9.28515625" customWidth="1"/>
    <col min="4589" max="4589" width="57.7109375" customWidth="1"/>
    <col min="4590" max="4590" width="14.7109375" customWidth="1"/>
    <col min="4591" max="4591" width="10.7109375" customWidth="1"/>
    <col min="4592" max="4592" width="14.7109375" customWidth="1"/>
    <col min="4593" max="4593" width="9.7109375" customWidth="1"/>
    <col min="4594" max="4594" width="13.7109375" customWidth="1"/>
    <col min="4595" max="4595" width="9.7109375" customWidth="1"/>
    <col min="4596" max="4596" width="14" customWidth="1"/>
    <col min="4597" max="4597" width="9.7109375" customWidth="1"/>
    <col min="4598" max="4598" width="14.42578125" customWidth="1"/>
    <col min="4599" max="4599" width="9.7109375" customWidth="1"/>
    <col min="4600" max="4600" width="13.28515625" customWidth="1"/>
    <col min="4601" max="4601" width="14.42578125" bestFit="1" customWidth="1"/>
    <col min="4602" max="4602" width="13.5703125" customWidth="1"/>
    <col min="4603" max="4603" width="10.85546875" customWidth="1"/>
    <col min="4844" max="4844" width="9.28515625" customWidth="1"/>
    <col min="4845" max="4845" width="57.7109375" customWidth="1"/>
    <col min="4846" max="4846" width="14.7109375" customWidth="1"/>
    <col min="4847" max="4847" width="10.7109375" customWidth="1"/>
    <col min="4848" max="4848" width="14.7109375" customWidth="1"/>
    <col min="4849" max="4849" width="9.7109375" customWidth="1"/>
    <col min="4850" max="4850" width="13.7109375" customWidth="1"/>
    <col min="4851" max="4851" width="9.7109375" customWidth="1"/>
    <col min="4852" max="4852" width="14" customWidth="1"/>
    <col min="4853" max="4853" width="9.7109375" customWidth="1"/>
    <col min="4854" max="4854" width="14.42578125" customWidth="1"/>
    <col min="4855" max="4855" width="9.7109375" customWidth="1"/>
    <col min="4856" max="4856" width="13.28515625" customWidth="1"/>
    <col min="4857" max="4857" width="14.42578125" bestFit="1" customWidth="1"/>
    <col min="4858" max="4858" width="13.5703125" customWidth="1"/>
    <col min="4859" max="4859" width="10.85546875" customWidth="1"/>
    <col min="5100" max="5100" width="9.28515625" customWidth="1"/>
    <col min="5101" max="5101" width="57.7109375" customWidth="1"/>
    <col min="5102" max="5102" width="14.7109375" customWidth="1"/>
    <col min="5103" max="5103" width="10.7109375" customWidth="1"/>
    <col min="5104" max="5104" width="14.7109375" customWidth="1"/>
    <col min="5105" max="5105" width="9.7109375" customWidth="1"/>
    <col min="5106" max="5106" width="13.7109375" customWidth="1"/>
    <col min="5107" max="5107" width="9.7109375" customWidth="1"/>
    <col min="5108" max="5108" width="14" customWidth="1"/>
    <col min="5109" max="5109" width="9.7109375" customWidth="1"/>
    <col min="5110" max="5110" width="14.42578125" customWidth="1"/>
    <col min="5111" max="5111" width="9.7109375" customWidth="1"/>
    <col min="5112" max="5112" width="13.28515625" customWidth="1"/>
    <col min="5113" max="5113" width="14.42578125" bestFit="1" customWidth="1"/>
    <col min="5114" max="5114" width="13.5703125" customWidth="1"/>
    <col min="5115" max="5115" width="10.85546875" customWidth="1"/>
    <col min="5356" max="5356" width="9.28515625" customWidth="1"/>
    <col min="5357" max="5357" width="57.7109375" customWidth="1"/>
    <col min="5358" max="5358" width="14.7109375" customWidth="1"/>
    <col min="5359" max="5359" width="10.7109375" customWidth="1"/>
    <col min="5360" max="5360" width="14.7109375" customWidth="1"/>
    <col min="5361" max="5361" width="9.7109375" customWidth="1"/>
    <col min="5362" max="5362" width="13.7109375" customWidth="1"/>
    <col min="5363" max="5363" width="9.7109375" customWidth="1"/>
    <col min="5364" max="5364" width="14" customWidth="1"/>
    <col min="5365" max="5365" width="9.7109375" customWidth="1"/>
    <col min="5366" max="5366" width="14.42578125" customWidth="1"/>
    <col min="5367" max="5367" width="9.7109375" customWidth="1"/>
    <col min="5368" max="5368" width="13.28515625" customWidth="1"/>
    <col min="5369" max="5369" width="14.42578125" bestFit="1" customWidth="1"/>
    <col min="5370" max="5370" width="13.5703125" customWidth="1"/>
    <col min="5371" max="5371" width="10.85546875" customWidth="1"/>
    <col min="5612" max="5612" width="9.28515625" customWidth="1"/>
    <col min="5613" max="5613" width="57.7109375" customWidth="1"/>
    <col min="5614" max="5614" width="14.7109375" customWidth="1"/>
    <col min="5615" max="5615" width="10.7109375" customWidth="1"/>
    <col min="5616" max="5616" width="14.7109375" customWidth="1"/>
    <col min="5617" max="5617" width="9.7109375" customWidth="1"/>
    <col min="5618" max="5618" width="13.7109375" customWidth="1"/>
    <col min="5619" max="5619" width="9.7109375" customWidth="1"/>
    <col min="5620" max="5620" width="14" customWidth="1"/>
    <col min="5621" max="5621" width="9.7109375" customWidth="1"/>
    <col min="5622" max="5622" width="14.42578125" customWidth="1"/>
    <col min="5623" max="5623" width="9.7109375" customWidth="1"/>
    <col min="5624" max="5624" width="13.28515625" customWidth="1"/>
    <col min="5625" max="5625" width="14.42578125" bestFit="1" customWidth="1"/>
    <col min="5626" max="5626" width="13.5703125" customWidth="1"/>
    <col min="5627" max="5627" width="10.85546875" customWidth="1"/>
    <col min="5868" max="5868" width="9.28515625" customWidth="1"/>
    <col min="5869" max="5869" width="57.7109375" customWidth="1"/>
    <col min="5870" max="5870" width="14.7109375" customWidth="1"/>
    <col min="5871" max="5871" width="10.7109375" customWidth="1"/>
    <col min="5872" max="5872" width="14.7109375" customWidth="1"/>
    <col min="5873" max="5873" width="9.7109375" customWidth="1"/>
    <col min="5874" max="5874" width="13.7109375" customWidth="1"/>
    <col min="5875" max="5875" width="9.7109375" customWidth="1"/>
    <col min="5876" max="5876" width="14" customWidth="1"/>
    <col min="5877" max="5877" width="9.7109375" customWidth="1"/>
    <col min="5878" max="5878" width="14.42578125" customWidth="1"/>
    <col min="5879" max="5879" width="9.7109375" customWidth="1"/>
    <col min="5880" max="5880" width="13.28515625" customWidth="1"/>
    <col min="5881" max="5881" width="14.42578125" bestFit="1" customWidth="1"/>
    <col min="5882" max="5882" width="13.5703125" customWidth="1"/>
    <col min="5883" max="5883" width="10.85546875" customWidth="1"/>
    <col min="6124" max="6124" width="9.28515625" customWidth="1"/>
    <col min="6125" max="6125" width="57.7109375" customWidth="1"/>
    <col min="6126" max="6126" width="14.7109375" customWidth="1"/>
    <col min="6127" max="6127" width="10.7109375" customWidth="1"/>
    <col min="6128" max="6128" width="14.7109375" customWidth="1"/>
    <col min="6129" max="6129" width="9.7109375" customWidth="1"/>
    <col min="6130" max="6130" width="13.7109375" customWidth="1"/>
    <col min="6131" max="6131" width="9.7109375" customWidth="1"/>
    <col min="6132" max="6132" width="14" customWidth="1"/>
    <col min="6133" max="6133" width="9.7109375" customWidth="1"/>
    <col min="6134" max="6134" width="14.42578125" customWidth="1"/>
    <col min="6135" max="6135" width="9.7109375" customWidth="1"/>
    <col min="6136" max="6136" width="13.28515625" customWidth="1"/>
    <col min="6137" max="6137" width="14.42578125" bestFit="1" customWidth="1"/>
    <col min="6138" max="6138" width="13.5703125" customWidth="1"/>
    <col min="6139" max="6139" width="10.85546875" customWidth="1"/>
    <col min="6380" max="6380" width="9.28515625" customWidth="1"/>
    <col min="6381" max="6381" width="57.7109375" customWidth="1"/>
    <col min="6382" max="6382" width="14.7109375" customWidth="1"/>
    <col min="6383" max="6383" width="10.7109375" customWidth="1"/>
    <col min="6384" max="6384" width="14.7109375" customWidth="1"/>
    <col min="6385" max="6385" width="9.7109375" customWidth="1"/>
    <col min="6386" max="6386" width="13.7109375" customWidth="1"/>
    <col min="6387" max="6387" width="9.7109375" customWidth="1"/>
    <col min="6388" max="6388" width="14" customWidth="1"/>
    <col min="6389" max="6389" width="9.7109375" customWidth="1"/>
    <col min="6390" max="6390" width="14.42578125" customWidth="1"/>
    <col min="6391" max="6391" width="9.7109375" customWidth="1"/>
    <col min="6392" max="6392" width="13.28515625" customWidth="1"/>
    <col min="6393" max="6393" width="14.42578125" bestFit="1" customWidth="1"/>
    <col min="6394" max="6394" width="13.5703125" customWidth="1"/>
    <col min="6395" max="6395" width="10.85546875" customWidth="1"/>
    <col min="6636" max="6636" width="9.28515625" customWidth="1"/>
    <col min="6637" max="6637" width="57.7109375" customWidth="1"/>
    <col min="6638" max="6638" width="14.7109375" customWidth="1"/>
    <col min="6639" max="6639" width="10.7109375" customWidth="1"/>
    <col min="6640" max="6640" width="14.7109375" customWidth="1"/>
    <col min="6641" max="6641" width="9.7109375" customWidth="1"/>
    <col min="6642" max="6642" width="13.7109375" customWidth="1"/>
    <col min="6643" max="6643" width="9.7109375" customWidth="1"/>
    <col min="6644" max="6644" width="14" customWidth="1"/>
    <col min="6645" max="6645" width="9.7109375" customWidth="1"/>
    <col min="6646" max="6646" width="14.42578125" customWidth="1"/>
    <col min="6647" max="6647" width="9.7109375" customWidth="1"/>
    <col min="6648" max="6648" width="13.28515625" customWidth="1"/>
    <col min="6649" max="6649" width="14.42578125" bestFit="1" customWidth="1"/>
    <col min="6650" max="6650" width="13.5703125" customWidth="1"/>
    <col min="6651" max="6651" width="10.85546875" customWidth="1"/>
    <col min="6892" max="6892" width="9.28515625" customWidth="1"/>
    <col min="6893" max="6893" width="57.7109375" customWidth="1"/>
    <col min="6894" max="6894" width="14.7109375" customWidth="1"/>
    <col min="6895" max="6895" width="10.7109375" customWidth="1"/>
    <col min="6896" max="6896" width="14.7109375" customWidth="1"/>
    <col min="6897" max="6897" width="9.7109375" customWidth="1"/>
    <col min="6898" max="6898" width="13.7109375" customWidth="1"/>
    <col min="6899" max="6899" width="9.7109375" customWidth="1"/>
    <col min="6900" max="6900" width="14" customWidth="1"/>
    <col min="6901" max="6901" width="9.7109375" customWidth="1"/>
    <col min="6902" max="6902" width="14.42578125" customWidth="1"/>
    <col min="6903" max="6903" width="9.7109375" customWidth="1"/>
    <col min="6904" max="6904" width="13.28515625" customWidth="1"/>
    <col min="6905" max="6905" width="14.42578125" bestFit="1" customWidth="1"/>
    <col min="6906" max="6906" width="13.5703125" customWidth="1"/>
    <col min="6907" max="6907" width="10.85546875" customWidth="1"/>
    <col min="7148" max="7148" width="9.28515625" customWidth="1"/>
    <col min="7149" max="7149" width="57.7109375" customWidth="1"/>
    <col min="7150" max="7150" width="14.7109375" customWidth="1"/>
    <col min="7151" max="7151" width="10.7109375" customWidth="1"/>
    <col min="7152" max="7152" width="14.7109375" customWidth="1"/>
    <col min="7153" max="7153" width="9.7109375" customWidth="1"/>
    <col min="7154" max="7154" width="13.7109375" customWidth="1"/>
    <col min="7155" max="7155" width="9.7109375" customWidth="1"/>
    <col min="7156" max="7156" width="14" customWidth="1"/>
    <col min="7157" max="7157" width="9.7109375" customWidth="1"/>
    <col min="7158" max="7158" width="14.42578125" customWidth="1"/>
    <col min="7159" max="7159" width="9.7109375" customWidth="1"/>
    <col min="7160" max="7160" width="13.28515625" customWidth="1"/>
    <col min="7161" max="7161" width="14.42578125" bestFit="1" customWidth="1"/>
    <col min="7162" max="7162" width="13.5703125" customWidth="1"/>
    <col min="7163" max="7163" width="10.85546875" customWidth="1"/>
    <col min="7404" max="7404" width="9.28515625" customWidth="1"/>
    <col min="7405" max="7405" width="57.7109375" customWidth="1"/>
    <col min="7406" max="7406" width="14.7109375" customWidth="1"/>
    <col min="7407" max="7407" width="10.7109375" customWidth="1"/>
    <col min="7408" max="7408" width="14.7109375" customWidth="1"/>
    <col min="7409" max="7409" width="9.7109375" customWidth="1"/>
    <col min="7410" max="7410" width="13.7109375" customWidth="1"/>
    <col min="7411" max="7411" width="9.7109375" customWidth="1"/>
    <col min="7412" max="7412" width="14" customWidth="1"/>
    <col min="7413" max="7413" width="9.7109375" customWidth="1"/>
    <col min="7414" max="7414" width="14.42578125" customWidth="1"/>
    <col min="7415" max="7415" width="9.7109375" customWidth="1"/>
    <col min="7416" max="7416" width="13.28515625" customWidth="1"/>
    <col min="7417" max="7417" width="14.42578125" bestFit="1" customWidth="1"/>
    <col min="7418" max="7418" width="13.5703125" customWidth="1"/>
    <col min="7419" max="7419" width="10.85546875" customWidth="1"/>
    <col min="7660" max="7660" width="9.28515625" customWidth="1"/>
    <col min="7661" max="7661" width="57.7109375" customWidth="1"/>
    <col min="7662" max="7662" width="14.7109375" customWidth="1"/>
    <col min="7663" max="7663" width="10.7109375" customWidth="1"/>
    <col min="7664" max="7664" width="14.7109375" customWidth="1"/>
    <col min="7665" max="7665" width="9.7109375" customWidth="1"/>
    <col min="7666" max="7666" width="13.7109375" customWidth="1"/>
    <col min="7667" max="7667" width="9.7109375" customWidth="1"/>
    <col min="7668" max="7668" width="14" customWidth="1"/>
    <col min="7669" max="7669" width="9.7109375" customWidth="1"/>
    <col min="7670" max="7670" width="14.42578125" customWidth="1"/>
    <col min="7671" max="7671" width="9.7109375" customWidth="1"/>
    <col min="7672" max="7672" width="13.28515625" customWidth="1"/>
    <col min="7673" max="7673" width="14.42578125" bestFit="1" customWidth="1"/>
    <col min="7674" max="7674" width="13.5703125" customWidth="1"/>
    <col min="7675" max="7675" width="10.85546875" customWidth="1"/>
    <col min="7916" max="7916" width="9.28515625" customWidth="1"/>
    <col min="7917" max="7917" width="57.7109375" customWidth="1"/>
    <col min="7918" max="7918" width="14.7109375" customWidth="1"/>
    <col min="7919" max="7919" width="10.7109375" customWidth="1"/>
    <col min="7920" max="7920" width="14.7109375" customWidth="1"/>
    <col min="7921" max="7921" width="9.7109375" customWidth="1"/>
    <col min="7922" max="7922" width="13.7109375" customWidth="1"/>
    <col min="7923" max="7923" width="9.7109375" customWidth="1"/>
    <col min="7924" max="7924" width="14" customWidth="1"/>
    <col min="7925" max="7925" width="9.7109375" customWidth="1"/>
    <col min="7926" max="7926" width="14.42578125" customWidth="1"/>
    <col min="7927" max="7927" width="9.7109375" customWidth="1"/>
    <col min="7928" max="7928" width="13.28515625" customWidth="1"/>
    <col min="7929" max="7929" width="14.42578125" bestFit="1" customWidth="1"/>
    <col min="7930" max="7930" width="13.5703125" customWidth="1"/>
    <col min="7931" max="7931" width="10.85546875" customWidth="1"/>
    <col min="8172" max="8172" width="9.28515625" customWidth="1"/>
    <col min="8173" max="8173" width="57.7109375" customWidth="1"/>
    <col min="8174" max="8174" width="14.7109375" customWidth="1"/>
    <col min="8175" max="8175" width="10.7109375" customWidth="1"/>
    <col min="8176" max="8176" width="14.7109375" customWidth="1"/>
    <col min="8177" max="8177" width="9.7109375" customWidth="1"/>
    <col min="8178" max="8178" width="13.7109375" customWidth="1"/>
    <col min="8179" max="8179" width="9.7109375" customWidth="1"/>
    <col min="8180" max="8180" width="14" customWidth="1"/>
    <col min="8181" max="8181" width="9.7109375" customWidth="1"/>
    <col min="8182" max="8182" width="14.42578125" customWidth="1"/>
    <col min="8183" max="8183" width="9.7109375" customWidth="1"/>
    <col min="8184" max="8184" width="13.28515625" customWidth="1"/>
    <col min="8185" max="8185" width="14.42578125" bestFit="1" customWidth="1"/>
    <col min="8186" max="8186" width="13.5703125" customWidth="1"/>
    <col min="8187" max="8187" width="10.85546875" customWidth="1"/>
    <col min="8428" max="8428" width="9.28515625" customWidth="1"/>
    <col min="8429" max="8429" width="57.7109375" customWidth="1"/>
    <col min="8430" max="8430" width="14.7109375" customWidth="1"/>
    <col min="8431" max="8431" width="10.7109375" customWidth="1"/>
    <col min="8432" max="8432" width="14.7109375" customWidth="1"/>
    <col min="8433" max="8433" width="9.7109375" customWidth="1"/>
    <col min="8434" max="8434" width="13.7109375" customWidth="1"/>
    <col min="8435" max="8435" width="9.7109375" customWidth="1"/>
    <col min="8436" max="8436" width="14" customWidth="1"/>
    <col min="8437" max="8437" width="9.7109375" customWidth="1"/>
    <col min="8438" max="8438" width="14.42578125" customWidth="1"/>
    <col min="8439" max="8439" width="9.7109375" customWidth="1"/>
    <col min="8440" max="8440" width="13.28515625" customWidth="1"/>
    <col min="8441" max="8441" width="14.42578125" bestFit="1" customWidth="1"/>
    <col min="8442" max="8442" width="13.5703125" customWidth="1"/>
    <col min="8443" max="8443" width="10.85546875" customWidth="1"/>
    <col min="8684" max="8684" width="9.28515625" customWidth="1"/>
    <col min="8685" max="8685" width="57.7109375" customWidth="1"/>
    <col min="8686" max="8686" width="14.7109375" customWidth="1"/>
    <col min="8687" max="8687" width="10.7109375" customWidth="1"/>
    <col min="8688" max="8688" width="14.7109375" customWidth="1"/>
    <col min="8689" max="8689" width="9.7109375" customWidth="1"/>
    <col min="8690" max="8690" width="13.7109375" customWidth="1"/>
    <col min="8691" max="8691" width="9.7109375" customWidth="1"/>
    <col min="8692" max="8692" width="14" customWidth="1"/>
    <col min="8693" max="8693" width="9.7109375" customWidth="1"/>
    <col min="8694" max="8694" width="14.42578125" customWidth="1"/>
    <col min="8695" max="8695" width="9.7109375" customWidth="1"/>
    <col min="8696" max="8696" width="13.28515625" customWidth="1"/>
    <col min="8697" max="8697" width="14.42578125" bestFit="1" customWidth="1"/>
    <col min="8698" max="8698" width="13.5703125" customWidth="1"/>
    <col min="8699" max="8699" width="10.85546875" customWidth="1"/>
    <col min="8940" max="8940" width="9.28515625" customWidth="1"/>
    <col min="8941" max="8941" width="57.7109375" customWidth="1"/>
    <col min="8942" max="8942" width="14.7109375" customWidth="1"/>
    <col min="8943" max="8943" width="10.7109375" customWidth="1"/>
    <col min="8944" max="8944" width="14.7109375" customWidth="1"/>
    <col min="8945" max="8945" width="9.7109375" customWidth="1"/>
    <col min="8946" max="8946" width="13.7109375" customWidth="1"/>
    <col min="8947" max="8947" width="9.7109375" customWidth="1"/>
    <col min="8948" max="8948" width="14" customWidth="1"/>
    <col min="8949" max="8949" width="9.7109375" customWidth="1"/>
    <col min="8950" max="8950" width="14.42578125" customWidth="1"/>
    <col min="8951" max="8951" width="9.7109375" customWidth="1"/>
    <col min="8952" max="8952" width="13.28515625" customWidth="1"/>
    <col min="8953" max="8953" width="14.42578125" bestFit="1" customWidth="1"/>
    <col min="8954" max="8954" width="13.5703125" customWidth="1"/>
    <col min="8955" max="8955" width="10.85546875" customWidth="1"/>
    <col min="9196" max="9196" width="9.28515625" customWidth="1"/>
    <col min="9197" max="9197" width="57.7109375" customWidth="1"/>
    <col min="9198" max="9198" width="14.7109375" customWidth="1"/>
    <col min="9199" max="9199" width="10.7109375" customWidth="1"/>
    <col min="9200" max="9200" width="14.7109375" customWidth="1"/>
    <col min="9201" max="9201" width="9.7109375" customWidth="1"/>
    <col min="9202" max="9202" width="13.7109375" customWidth="1"/>
    <col min="9203" max="9203" width="9.7109375" customWidth="1"/>
    <col min="9204" max="9204" width="14" customWidth="1"/>
    <col min="9205" max="9205" width="9.7109375" customWidth="1"/>
    <col min="9206" max="9206" width="14.42578125" customWidth="1"/>
    <col min="9207" max="9207" width="9.7109375" customWidth="1"/>
    <col min="9208" max="9208" width="13.28515625" customWidth="1"/>
    <col min="9209" max="9209" width="14.42578125" bestFit="1" customWidth="1"/>
    <col min="9210" max="9210" width="13.5703125" customWidth="1"/>
    <col min="9211" max="9211" width="10.85546875" customWidth="1"/>
    <col min="9452" max="9452" width="9.28515625" customWidth="1"/>
    <col min="9453" max="9453" width="57.7109375" customWidth="1"/>
    <col min="9454" max="9454" width="14.7109375" customWidth="1"/>
    <col min="9455" max="9455" width="10.7109375" customWidth="1"/>
    <col min="9456" max="9456" width="14.7109375" customWidth="1"/>
    <col min="9457" max="9457" width="9.7109375" customWidth="1"/>
    <col min="9458" max="9458" width="13.7109375" customWidth="1"/>
    <col min="9459" max="9459" width="9.7109375" customWidth="1"/>
    <col min="9460" max="9460" width="14" customWidth="1"/>
    <col min="9461" max="9461" width="9.7109375" customWidth="1"/>
    <col min="9462" max="9462" width="14.42578125" customWidth="1"/>
    <col min="9463" max="9463" width="9.7109375" customWidth="1"/>
    <col min="9464" max="9464" width="13.28515625" customWidth="1"/>
    <col min="9465" max="9465" width="14.42578125" bestFit="1" customWidth="1"/>
    <col min="9466" max="9466" width="13.5703125" customWidth="1"/>
    <col min="9467" max="9467" width="10.85546875" customWidth="1"/>
    <col min="9708" max="9708" width="9.28515625" customWidth="1"/>
    <col min="9709" max="9709" width="57.7109375" customWidth="1"/>
    <col min="9710" max="9710" width="14.7109375" customWidth="1"/>
    <col min="9711" max="9711" width="10.7109375" customWidth="1"/>
    <col min="9712" max="9712" width="14.7109375" customWidth="1"/>
    <col min="9713" max="9713" width="9.7109375" customWidth="1"/>
    <col min="9714" max="9714" width="13.7109375" customWidth="1"/>
    <col min="9715" max="9715" width="9.7109375" customWidth="1"/>
    <col min="9716" max="9716" width="14" customWidth="1"/>
    <col min="9717" max="9717" width="9.7109375" customWidth="1"/>
    <col min="9718" max="9718" width="14.42578125" customWidth="1"/>
    <col min="9719" max="9719" width="9.7109375" customWidth="1"/>
    <col min="9720" max="9720" width="13.28515625" customWidth="1"/>
    <col min="9721" max="9721" width="14.42578125" bestFit="1" customWidth="1"/>
    <col min="9722" max="9722" width="13.5703125" customWidth="1"/>
    <col min="9723" max="9723" width="10.85546875" customWidth="1"/>
    <col min="9964" max="9964" width="9.28515625" customWidth="1"/>
    <col min="9965" max="9965" width="57.7109375" customWidth="1"/>
    <col min="9966" max="9966" width="14.7109375" customWidth="1"/>
    <col min="9967" max="9967" width="10.7109375" customWidth="1"/>
    <col min="9968" max="9968" width="14.7109375" customWidth="1"/>
    <col min="9969" max="9969" width="9.7109375" customWidth="1"/>
    <col min="9970" max="9970" width="13.7109375" customWidth="1"/>
    <col min="9971" max="9971" width="9.7109375" customWidth="1"/>
    <col min="9972" max="9972" width="14" customWidth="1"/>
    <col min="9973" max="9973" width="9.7109375" customWidth="1"/>
    <col min="9974" max="9974" width="14.42578125" customWidth="1"/>
    <col min="9975" max="9975" width="9.7109375" customWidth="1"/>
    <col min="9976" max="9976" width="13.28515625" customWidth="1"/>
    <col min="9977" max="9977" width="14.42578125" bestFit="1" customWidth="1"/>
    <col min="9978" max="9978" width="13.5703125" customWidth="1"/>
    <col min="9979" max="9979" width="10.85546875" customWidth="1"/>
    <col min="10220" max="10220" width="9.28515625" customWidth="1"/>
    <col min="10221" max="10221" width="57.7109375" customWidth="1"/>
    <col min="10222" max="10222" width="14.7109375" customWidth="1"/>
    <col min="10223" max="10223" width="10.7109375" customWidth="1"/>
    <col min="10224" max="10224" width="14.7109375" customWidth="1"/>
    <col min="10225" max="10225" width="9.7109375" customWidth="1"/>
    <col min="10226" max="10226" width="13.7109375" customWidth="1"/>
    <col min="10227" max="10227" width="9.7109375" customWidth="1"/>
    <col min="10228" max="10228" width="14" customWidth="1"/>
    <col min="10229" max="10229" width="9.7109375" customWidth="1"/>
    <col min="10230" max="10230" width="14.42578125" customWidth="1"/>
    <col min="10231" max="10231" width="9.7109375" customWidth="1"/>
    <col min="10232" max="10232" width="13.28515625" customWidth="1"/>
    <col min="10233" max="10233" width="14.42578125" bestFit="1" customWidth="1"/>
    <col min="10234" max="10234" width="13.5703125" customWidth="1"/>
    <col min="10235" max="10235" width="10.85546875" customWidth="1"/>
    <col min="10476" max="10476" width="9.28515625" customWidth="1"/>
    <col min="10477" max="10477" width="57.7109375" customWidth="1"/>
    <col min="10478" max="10478" width="14.7109375" customWidth="1"/>
    <col min="10479" max="10479" width="10.7109375" customWidth="1"/>
    <col min="10480" max="10480" width="14.7109375" customWidth="1"/>
    <col min="10481" max="10481" width="9.7109375" customWidth="1"/>
    <col min="10482" max="10482" width="13.7109375" customWidth="1"/>
    <col min="10483" max="10483" width="9.7109375" customWidth="1"/>
    <col min="10484" max="10484" width="14" customWidth="1"/>
    <col min="10485" max="10485" width="9.7109375" customWidth="1"/>
    <col min="10486" max="10486" width="14.42578125" customWidth="1"/>
    <col min="10487" max="10487" width="9.7109375" customWidth="1"/>
    <col min="10488" max="10488" width="13.28515625" customWidth="1"/>
    <col min="10489" max="10489" width="14.42578125" bestFit="1" customWidth="1"/>
    <col min="10490" max="10490" width="13.5703125" customWidth="1"/>
    <col min="10491" max="10491" width="10.85546875" customWidth="1"/>
    <col min="10732" max="10732" width="9.28515625" customWidth="1"/>
    <col min="10733" max="10733" width="57.7109375" customWidth="1"/>
    <col min="10734" max="10734" width="14.7109375" customWidth="1"/>
    <col min="10735" max="10735" width="10.7109375" customWidth="1"/>
    <col min="10736" max="10736" width="14.7109375" customWidth="1"/>
    <col min="10737" max="10737" width="9.7109375" customWidth="1"/>
    <col min="10738" max="10738" width="13.7109375" customWidth="1"/>
    <col min="10739" max="10739" width="9.7109375" customWidth="1"/>
    <col min="10740" max="10740" width="14" customWidth="1"/>
    <col min="10741" max="10741" width="9.7109375" customWidth="1"/>
    <col min="10742" max="10742" width="14.42578125" customWidth="1"/>
    <col min="10743" max="10743" width="9.7109375" customWidth="1"/>
    <col min="10744" max="10744" width="13.28515625" customWidth="1"/>
    <col min="10745" max="10745" width="14.42578125" bestFit="1" customWidth="1"/>
    <col min="10746" max="10746" width="13.5703125" customWidth="1"/>
    <col min="10747" max="10747" width="10.85546875" customWidth="1"/>
    <col min="10988" max="10988" width="9.28515625" customWidth="1"/>
    <col min="10989" max="10989" width="57.7109375" customWidth="1"/>
    <col min="10990" max="10990" width="14.7109375" customWidth="1"/>
    <col min="10991" max="10991" width="10.7109375" customWidth="1"/>
    <col min="10992" max="10992" width="14.7109375" customWidth="1"/>
    <col min="10993" max="10993" width="9.7109375" customWidth="1"/>
    <col min="10994" max="10994" width="13.7109375" customWidth="1"/>
    <col min="10995" max="10995" width="9.7109375" customWidth="1"/>
    <col min="10996" max="10996" width="14" customWidth="1"/>
    <col min="10997" max="10997" width="9.7109375" customWidth="1"/>
    <col min="10998" max="10998" width="14.42578125" customWidth="1"/>
    <col min="10999" max="10999" width="9.7109375" customWidth="1"/>
    <col min="11000" max="11000" width="13.28515625" customWidth="1"/>
    <col min="11001" max="11001" width="14.42578125" bestFit="1" customWidth="1"/>
    <col min="11002" max="11002" width="13.5703125" customWidth="1"/>
    <col min="11003" max="11003" width="10.85546875" customWidth="1"/>
    <col min="11244" max="11244" width="9.28515625" customWidth="1"/>
    <col min="11245" max="11245" width="57.7109375" customWidth="1"/>
    <col min="11246" max="11246" width="14.7109375" customWidth="1"/>
    <col min="11247" max="11247" width="10.7109375" customWidth="1"/>
    <col min="11248" max="11248" width="14.7109375" customWidth="1"/>
    <col min="11249" max="11249" width="9.7109375" customWidth="1"/>
    <col min="11250" max="11250" width="13.7109375" customWidth="1"/>
    <col min="11251" max="11251" width="9.7109375" customWidth="1"/>
    <col min="11252" max="11252" width="14" customWidth="1"/>
    <col min="11253" max="11253" width="9.7109375" customWidth="1"/>
    <col min="11254" max="11254" width="14.42578125" customWidth="1"/>
    <col min="11255" max="11255" width="9.7109375" customWidth="1"/>
    <col min="11256" max="11256" width="13.28515625" customWidth="1"/>
    <col min="11257" max="11257" width="14.42578125" bestFit="1" customWidth="1"/>
    <col min="11258" max="11258" width="13.5703125" customWidth="1"/>
    <col min="11259" max="11259" width="10.85546875" customWidth="1"/>
    <col min="11500" max="11500" width="9.28515625" customWidth="1"/>
    <col min="11501" max="11501" width="57.7109375" customWidth="1"/>
    <col min="11502" max="11502" width="14.7109375" customWidth="1"/>
    <col min="11503" max="11503" width="10.7109375" customWidth="1"/>
    <col min="11504" max="11504" width="14.7109375" customWidth="1"/>
    <col min="11505" max="11505" width="9.7109375" customWidth="1"/>
    <col min="11506" max="11506" width="13.7109375" customWidth="1"/>
    <col min="11507" max="11507" width="9.7109375" customWidth="1"/>
    <col min="11508" max="11508" width="14" customWidth="1"/>
    <col min="11509" max="11509" width="9.7109375" customWidth="1"/>
    <col min="11510" max="11510" width="14.42578125" customWidth="1"/>
    <col min="11511" max="11511" width="9.7109375" customWidth="1"/>
    <col min="11512" max="11512" width="13.28515625" customWidth="1"/>
    <col min="11513" max="11513" width="14.42578125" bestFit="1" customWidth="1"/>
    <col min="11514" max="11514" width="13.5703125" customWidth="1"/>
    <col min="11515" max="11515" width="10.85546875" customWidth="1"/>
    <col min="11756" max="11756" width="9.28515625" customWidth="1"/>
    <col min="11757" max="11757" width="57.7109375" customWidth="1"/>
    <col min="11758" max="11758" width="14.7109375" customWidth="1"/>
    <col min="11759" max="11759" width="10.7109375" customWidth="1"/>
    <col min="11760" max="11760" width="14.7109375" customWidth="1"/>
    <col min="11761" max="11761" width="9.7109375" customWidth="1"/>
    <col min="11762" max="11762" width="13.7109375" customWidth="1"/>
    <col min="11763" max="11763" width="9.7109375" customWidth="1"/>
    <col min="11764" max="11764" width="14" customWidth="1"/>
    <col min="11765" max="11765" width="9.7109375" customWidth="1"/>
    <col min="11766" max="11766" width="14.42578125" customWidth="1"/>
    <col min="11767" max="11767" width="9.7109375" customWidth="1"/>
    <col min="11768" max="11768" width="13.28515625" customWidth="1"/>
    <col min="11769" max="11769" width="14.42578125" bestFit="1" customWidth="1"/>
    <col min="11770" max="11770" width="13.5703125" customWidth="1"/>
    <col min="11771" max="11771" width="10.85546875" customWidth="1"/>
    <col min="12012" max="12012" width="9.28515625" customWidth="1"/>
    <col min="12013" max="12013" width="57.7109375" customWidth="1"/>
    <col min="12014" max="12014" width="14.7109375" customWidth="1"/>
    <col min="12015" max="12015" width="10.7109375" customWidth="1"/>
    <col min="12016" max="12016" width="14.7109375" customWidth="1"/>
    <col min="12017" max="12017" width="9.7109375" customWidth="1"/>
    <col min="12018" max="12018" width="13.7109375" customWidth="1"/>
    <col min="12019" max="12019" width="9.7109375" customWidth="1"/>
    <col min="12020" max="12020" width="14" customWidth="1"/>
    <col min="12021" max="12021" width="9.7109375" customWidth="1"/>
    <col min="12022" max="12022" width="14.42578125" customWidth="1"/>
    <col min="12023" max="12023" width="9.7109375" customWidth="1"/>
    <col min="12024" max="12024" width="13.28515625" customWidth="1"/>
    <col min="12025" max="12025" width="14.42578125" bestFit="1" customWidth="1"/>
    <col min="12026" max="12026" width="13.5703125" customWidth="1"/>
    <col min="12027" max="12027" width="10.85546875" customWidth="1"/>
    <col min="12268" max="12268" width="9.28515625" customWidth="1"/>
    <col min="12269" max="12269" width="57.7109375" customWidth="1"/>
    <col min="12270" max="12270" width="14.7109375" customWidth="1"/>
    <col min="12271" max="12271" width="10.7109375" customWidth="1"/>
    <col min="12272" max="12272" width="14.7109375" customWidth="1"/>
    <col min="12273" max="12273" width="9.7109375" customWidth="1"/>
    <col min="12274" max="12274" width="13.7109375" customWidth="1"/>
    <col min="12275" max="12275" width="9.7109375" customWidth="1"/>
    <col min="12276" max="12276" width="14" customWidth="1"/>
    <col min="12277" max="12277" width="9.7109375" customWidth="1"/>
    <col min="12278" max="12278" width="14.42578125" customWidth="1"/>
    <col min="12279" max="12279" width="9.7109375" customWidth="1"/>
    <col min="12280" max="12280" width="13.28515625" customWidth="1"/>
    <col min="12281" max="12281" width="14.42578125" bestFit="1" customWidth="1"/>
    <col min="12282" max="12282" width="13.5703125" customWidth="1"/>
    <col min="12283" max="12283" width="10.85546875" customWidth="1"/>
    <col min="12524" max="12524" width="9.28515625" customWidth="1"/>
    <col min="12525" max="12525" width="57.7109375" customWidth="1"/>
    <col min="12526" max="12526" width="14.7109375" customWidth="1"/>
    <col min="12527" max="12527" width="10.7109375" customWidth="1"/>
    <col min="12528" max="12528" width="14.7109375" customWidth="1"/>
    <col min="12529" max="12529" width="9.7109375" customWidth="1"/>
    <col min="12530" max="12530" width="13.7109375" customWidth="1"/>
    <col min="12531" max="12531" width="9.7109375" customWidth="1"/>
    <col min="12532" max="12532" width="14" customWidth="1"/>
    <col min="12533" max="12533" width="9.7109375" customWidth="1"/>
    <col min="12534" max="12534" width="14.42578125" customWidth="1"/>
    <col min="12535" max="12535" width="9.7109375" customWidth="1"/>
    <col min="12536" max="12536" width="13.28515625" customWidth="1"/>
    <col min="12537" max="12537" width="14.42578125" bestFit="1" customWidth="1"/>
    <col min="12538" max="12538" width="13.5703125" customWidth="1"/>
    <col min="12539" max="12539" width="10.85546875" customWidth="1"/>
    <col min="12780" max="12780" width="9.28515625" customWidth="1"/>
    <col min="12781" max="12781" width="57.7109375" customWidth="1"/>
    <col min="12782" max="12782" width="14.7109375" customWidth="1"/>
    <col min="12783" max="12783" width="10.7109375" customWidth="1"/>
    <col min="12784" max="12784" width="14.7109375" customWidth="1"/>
    <col min="12785" max="12785" width="9.7109375" customWidth="1"/>
    <col min="12786" max="12786" width="13.7109375" customWidth="1"/>
    <col min="12787" max="12787" width="9.7109375" customWidth="1"/>
    <col min="12788" max="12788" width="14" customWidth="1"/>
    <col min="12789" max="12789" width="9.7109375" customWidth="1"/>
    <col min="12790" max="12790" width="14.42578125" customWidth="1"/>
    <col min="12791" max="12791" width="9.7109375" customWidth="1"/>
    <col min="12792" max="12792" width="13.28515625" customWidth="1"/>
    <col min="12793" max="12793" width="14.42578125" bestFit="1" customWidth="1"/>
    <col min="12794" max="12794" width="13.5703125" customWidth="1"/>
    <col min="12795" max="12795" width="10.85546875" customWidth="1"/>
    <col min="13036" max="13036" width="9.28515625" customWidth="1"/>
    <col min="13037" max="13037" width="57.7109375" customWidth="1"/>
    <col min="13038" max="13038" width="14.7109375" customWidth="1"/>
    <col min="13039" max="13039" width="10.7109375" customWidth="1"/>
    <col min="13040" max="13040" width="14.7109375" customWidth="1"/>
    <col min="13041" max="13041" width="9.7109375" customWidth="1"/>
    <col min="13042" max="13042" width="13.7109375" customWidth="1"/>
    <col min="13043" max="13043" width="9.7109375" customWidth="1"/>
    <col min="13044" max="13044" width="14" customWidth="1"/>
    <col min="13045" max="13045" width="9.7109375" customWidth="1"/>
    <col min="13046" max="13046" width="14.42578125" customWidth="1"/>
    <col min="13047" max="13047" width="9.7109375" customWidth="1"/>
    <col min="13048" max="13048" width="13.28515625" customWidth="1"/>
    <col min="13049" max="13049" width="14.42578125" bestFit="1" customWidth="1"/>
    <col min="13050" max="13050" width="13.5703125" customWidth="1"/>
    <col min="13051" max="13051" width="10.85546875" customWidth="1"/>
    <col min="13292" max="13292" width="9.28515625" customWidth="1"/>
    <col min="13293" max="13293" width="57.7109375" customWidth="1"/>
    <col min="13294" max="13294" width="14.7109375" customWidth="1"/>
    <col min="13295" max="13295" width="10.7109375" customWidth="1"/>
    <col min="13296" max="13296" width="14.7109375" customWidth="1"/>
    <col min="13297" max="13297" width="9.7109375" customWidth="1"/>
    <col min="13298" max="13298" width="13.7109375" customWidth="1"/>
    <col min="13299" max="13299" width="9.7109375" customWidth="1"/>
    <col min="13300" max="13300" width="14" customWidth="1"/>
    <col min="13301" max="13301" width="9.7109375" customWidth="1"/>
    <col min="13302" max="13302" width="14.42578125" customWidth="1"/>
    <col min="13303" max="13303" width="9.7109375" customWidth="1"/>
    <col min="13304" max="13304" width="13.28515625" customWidth="1"/>
    <col min="13305" max="13305" width="14.42578125" bestFit="1" customWidth="1"/>
    <col min="13306" max="13306" width="13.5703125" customWidth="1"/>
    <col min="13307" max="13307" width="10.85546875" customWidth="1"/>
    <col min="13548" max="13548" width="9.28515625" customWidth="1"/>
    <col min="13549" max="13549" width="57.7109375" customWidth="1"/>
    <col min="13550" max="13550" width="14.7109375" customWidth="1"/>
    <col min="13551" max="13551" width="10.7109375" customWidth="1"/>
    <col min="13552" max="13552" width="14.7109375" customWidth="1"/>
    <col min="13553" max="13553" width="9.7109375" customWidth="1"/>
    <col min="13554" max="13554" width="13.7109375" customWidth="1"/>
    <col min="13555" max="13555" width="9.7109375" customWidth="1"/>
    <col min="13556" max="13556" width="14" customWidth="1"/>
    <col min="13557" max="13557" width="9.7109375" customWidth="1"/>
    <col min="13558" max="13558" width="14.42578125" customWidth="1"/>
    <col min="13559" max="13559" width="9.7109375" customWidth="1"/>
    <col min="13560" max="13560" width="13.28515625" customWidth="1"/>
    <col min="13561" max="13561" width="14.42578125" bestFit="1" customWidth="1"/>
    <col min="13562" max="13562" width="13.5703125" customWidth="1"/>
    <col min="13563" max="13563" width="10.85546875" customWidth="1"/>
    <col min="13804" max="13804" width="9.28515625" customWidth="1"/>
    <col min="13805" max="13805" width="57.7109375" customWidth="1"/>
    <col min="13806" max="13806" width="14.7109375" customWidth="1"/>
    <col min="13807" max="13807" width="10.7109375" customWidth="1"/>
    <col min="13808" max="13808" width="14.7109375" customWidth="1"/>
    <col min="13809" max="13809" width="9.7109375" customWidth="1"/>
    <col min="13810" max="13810" width="13.7109375" customWidth="1"/>
    <col min="13811" max="13811" width="9.7109375" customWidth="1"/>
    <col min="13812" max="13812" width="14" customWidth="1"/>
    <col min="13813" max="13813" width="9.7109375" customWidth="1"/>
    <col min="13814" max="13814" width="14.42578125" customWidth="1"/>
    <col min="13815" max="13815" width="9.7109375" customWidth="1"/>
    <col min="13816" max="13816" width="13.28515625" customWidth="1"/>
    <col min="13817" max="13817" width="14.42578125" bestFit="1" customWidth="1"/>
    <col min="13818" max="13818" width="13.5703125" customWidth="1"/>
    <col min="13819" max="13819" width="10.85546875" customWidth="1"/>
    <col min="14060" max="14060" width="9.28515625" customWidth="1"/>
    <col min="14061" max="14061" width="57.7109375" customWidth="1"/>
    <col min="14062" max="14062" width="14.7109375" customWidth="1"/>
    <col min="14063" max="14063" width="10.7109375" customWidth="1"/>
    <col min="14064" max="14064" width="14.7109375" customWidth="1"/>
    <col min="14065" max="14065" width="9.7109375" customWidth="1"/>
    <col min="14066" max="14066" width="13.7109375" customWidth="1"/>
    <col min="14067" max="14067" width="9.7109375" customWidth="1"/>
    <col min="14068" max="14068" width="14" customWidth="1"/>
    <col min="14069" max="14069" width="9.7109375" customWidth="1"/>
    <col min="14070" max="14070" width="14.42578125" customWidth="1"/>
    <col min="14071" max="14071" width="9.7109375" customWidth="1"/>
    <col min="14072" max="14072" width="13.28515625" customWidth="1"/>
    <col min="14073" max="14073" width="14.42578125" bestFit="1" customWidth="1"/>
    <col min="14074" max="14074" width="13.5703125" customWidth="1"/>
    <col min="14075" max="14075" width="10.85546875" customWidth="1"/>
    <col min="14316" max="14316" width="9.28515625" customWidth="1"/>
    <col min="14317" max="14317" width="57.7109375" customWidth="1"/>
    <col min="14318" max="14318" width="14.7109375" customWidth="1"/>
    <col min="14319" max="14319" width="10.7109375" customWidth="1"/>
    <col min="14320" max="14320" width="14.7109375" customWidth="1"/>
    <col min="14321" max="14321" width="9.7109375" customWidth="1"/>
    <col min="14322" max="14322" width="13.7109375" customWidth="1"/>
    <col min="14323" max="14323" width="9.7109375" customWidth="1"/>
    <col min="14324" max="14324" width="14" customWidth="1"/>
    <col min="14325" max="14325" width="9.7109375" customWidth="1"/>
    <col min="14326" max="14326" width="14.42578125" customWidth="1"/>
    <col min="14327" max="14327" width="9.7109375" customWidth="1"/>
    <col min="14328" max="14328" width="13.28515625" customWidth="1"/>
    <col min="14329" max="14329" width="14.42578125" bestFit="1" customWidth="1"/>
    <col min="14330" max="14330" width="13.5703125" customWidth="1"/>
    <col min="14331" max="14331" width="10.85546875" customWidth="1"/>
    <col min="14572" max="14572" width="9.28515625" customWidth="1"/>
    <col min="14573" max="14573" width="57.7109375" customWidth="1"/>
    <col min="14574" max="14574" width="14.7109375" customWidth="1"/>
    <col min="14575" max="14575" width="10.7109375" customWidth="1"/>
    <col min="14576" max="14576" width="14.7109375" customWidth="1"/>
    <col min="14577" max="14577" width="9.7109375" customWidth="1"/>
    <col min="14578" max="14578" width="13.7109375" customWidth="1"/>
    <col min="14579" max="14579" width="9.7109375" customWidth="1"/>
    <col min="14580" max="14580" width="14" customWidth="1"/>
    <col min="14581" max="14581" width="9.7109375" customWidth="1"/>
    <col min="14582" max="14582" width="14.42578125" customWidth="1"/>
    <col min="14583" max="14583" width="9.7109375" customWidth="1"/>
    <col min="14584" max="14584" width="13.28515625" customWidth="1"/>
    <col min="14585" max="14585" width="14.42578125" bestFit="1" customWidth="1"/>
    <col min="14586" max="14586" width="13.5703125" customWidth="1"/>
    <col min="14587" max="14587" width="10.85546875" customWidth="1"/>
    <col min="14828" max="14828" width="9.28515625" customWidth="1"/>
    <col min="14829" max="14829" width="57.7109375" customWidth="1"/>
    <col min="14830" max="14830" width="14.7109375" customWidth="1"/>
    <col min="14831" max="14831" width="10.7109375" customWidth="1"/>
    <col min="14832" max="14832" width="14.7109375" customWidth="1"/>
    <col min="14833" max="14833" width="9.7109375" customWidth="1"/>
    <col min="14834" max="14834" width="13.7109375" customWidth="1"/>
    <col min="14835" max="14835" width="9.7109375" customWidth="1"/>
    <col min="14836" max="14836" width="14" customWidth="1"/>
    <col min="14837" max="14837" width="9.7109375" customWidth="1"/>
    <col min="14838" max="14838" width="14.42578125" customWidth="1"/>
    <col min="14839" max="14839" width="9.7109375" customWidth="1"/>
    <col min="14840" max="14840" width="13.28515625" customWidth="1"/>
    <col min="14841" max="14841" width="14.42578125" bestFit="1" customWidth="1"/>
    <col min="14842" max="14842" width="13.5703125" customWidth="1"/>
    <col min="14843" max="14843" width="10.85546875" customWidth="1"/>
    <col min="15084" max="15084" width="9.28515625" customWidth="1"/>
    <col min="15085" max="15085" width="57.7109375" customWidth="1"/>
    <col min="15086" max="15086" width="14.7109375" customWidth="1"/>
    <col min="15087" max="15087" width="10.7109375" customWidth="1"/>
    <col min="15088" max="15088" width="14.7109375" customWidth="1"/>
    <col min="15089" max="15089" width="9.7109375" customWidth="1"/>
    <col min="15090" max="15090" width="13.7109375" customWidth="1"/>
    <col min="15091" max="15091" width="9.7109375" customWidth="1"/>
    <col min="15092" max="15092" width="14" customWidth="1"/>
    <col min="15093" max="15093" width="9.7109375" customWidth="1"/>
    <col min="15094" max="15094" width="14.42578125" customWidth="1"/>
    <col min="15095" max="15095" width="9.7109375" customWidth="1"/>
    <col min="15096" max="15096" width="13.28515625" customWidth="1"/>
    <col min="15097" max="15097" width="14.42578125" bestFit="1" customWidth="1"/>
    <col min="15098" max="15098" width="13.5703125" customWidth="1"/>
    <col min="15099" max="15099" width="10.85546875" customWidth="1"/>
    <col min="15340" max="15340" width="9.28515625" customWidth="1"/>
    <col min="15341" max="15341" width="57.7109375" customWidth="1"/>
    <col min="15342" max="15342" width="14.7109375" customWidth="1"/>
    <col min="15343" max="15343" width="10.7109375" customWidth="1"/>
    <col min="15344" max="15344" width="14.7109375" customWidth="1"/>
    <col min="15345" max="15345" width="9.7109375" customWidth="1"/>
    <col min="15346" max="15346" width="13.7109375" customWidth="1"/>
    <col min="15347" max="15347" width="9.7109375" customWidth="1"/>
    <col min="15348" max="15348" width="14" customWidth="1"/>
    <col min="15349" max="15349" width="9.7109375" customWidth="1"/>
    <col min="15350" max="15350" width="14.42578125" customWidth="1"/>
    <col min="15351" max="15351" width="9.7109375" customWidth="1"/>
    <col min="15352" max="15352" width="13.28515625" customWidth="1"/>
    <col min="15353" max="15353" width="14.42578125" bestFit="1" customWidth="1"/>
    <col min="15354" max="15354" width="13.5703125" customWidth="1"/>
    <col min="15355" max="15355" width="10.85546875" customWidth="1"/>
    <col min="15596" max="15596" width="9.28515625" customWidth="1"/>
    <col min="15597" max="15597" width="57.7109375" customWidth="1"/>
    <col min="15598" max="15598" width="14.7109375" customWidth="1"/>
    <col min="15599" max="15599" width="10.7109375" customWidth="1"/>
    <col min="15600" max="15600" width="14.7109375" customWidth="1"/>
    <col min="15601" max="15601" width="9.7109375" customWidth="1"/>
    <col min="15602" max="15602" width="13.7109375" customWidth="1"/>
    <col min="15603" max="15603" width="9.7109375" customWidth="1"/>
    <col min="15604" max="15604" width="14" customWidth="1"/>
    <col min="15605" max="15605" width="9.7109375" customWidth="1"/>
    <col min="15606" max="15606" width="14.42578125" customWidth="1"/>
    <col min="15607" max="15607" width="9.7109375" customWidth="1"/>
    <col min="15608" max="15608" width="13.28515625" customWidth="1"/>
    <col min="15609" max="15609" width="14.42578125" bestFit="1" customWidth="1"/>
    <col min="15610" max="15610" width="13.5703125" customWidth="1"/>
    <col min="15611" max="15611" width="10.85546875" customWidth="1"/>
    <col min="15852" max="15852" width="9.28515625" customWidth="1"/>
    <col min="15853" max="15853" width="57.7109375" customWidth="1"/>
    <col min="15854" max="15854" width="14.7109375" customWidth="1"/>
    <col min="15855" max="15855" width="10.7109375" customWidth="1"/>
    <col min="15856" max="15856" width="14.7109375" customWidth="1"/>
    <col min="15857" max="15857" width="9.7109375" customWidth="1"/>
    <col min="15858" max="15858" width="13.7109375" customWidth="1"/>
    <col min="15859" max="15859" width="9.7109375" customWidth="1"/>
    <col min="15860" max="15860" width="14" customWidth="1"/>
    <col min="15861" max="15861" width="9.7109375" customWidth="1"/>
    <col min="15862" max="15862" width="14.42578125" customWidth="1"/>
    <col min="15863" max="15863" width="9.7109375" customWidth="1"/>
    <col min="15864" max="15864" width="13.28515625" customWidth="1"/>
    <col min="15865" max="15865" width="14.42578125" bestFit="1" customWidth="1"/>
    <col min="15866" max="15866" width="13.5703125" customWidth="1"/>
    <col min="15867" max="15867" width="10.85546875" customWidth="1"/>
    <col min="16108" max="16108" width="9.28515625" customWidth="1"/>
    <col min="16109" max="16109" width="57.7109375" customWidth="1"/>
    <col min="16110" max="16110" width="14.7109375" customWidth="1"/>
    <col min="16111" max="16111" width="10.7109375" customWidth="1"/>
    <col min="16112" max="16112" width="14.7109375" customWidth="1"/>
    <col min="16113" max="16113" width="9.7109375" customWidth="1"/>
    <col min="16114" max="16114" width="13.7109375" customWidth="1"/>
    <col min="16115" max="16115" width="9.7109375" customWidth="1"/>
    <col min="16116" max="16116" width="14" customWidth="1"/>
    <col min="16117" max="16117" width="9.7109375" customWidth="1"/>
    <col min="16118" max="16118" width="14.42578125" customWidth="1"/>
    <col min="16119" max="16119" width="9.7109375" customWidth="1"/>
    <col min="16120" max="16120" width="13.28515625" customWidth="1"/>
    <col min="16121" max="16121" width="14.42578125" bestFit="1" customWidth="1"/>
    <col min="16122" max="16122" width="13.5703125" customWidth="1"/>
    <col min="16123" max="16123" width="10.85546875" customWidth="1"/>
  </cols>
  <sheetData>
    <row r="1" spans="1:17" ht="20.100000000000001" customHeight="1" x14ac:dyDescent="0.25">
      <c r="A1" s="238" t="s">
        <v>215</v>
      </c>
      <c r="B1" s="239"/>
      <c r="C1" s="239"/>
      <c r="D1" s="239"/>
      <c r="E1" s="239"/>
      <c r="F1" s="239"/>
      <c r="G1" s="239"/>
      <c r="H1" s="239"/>
      <c r="I1" s="239"/>
      <c r="J1" s="239"/>
      <c r="K1" s="147"/>
      <c r="L1" s="147"/>
      <c r="M1" s="147"/>
      <c r="N1" s="147"/>
      <c r="O1" s="147"/>
      <c r="P1" s="148"/>
    </row>
    <row r="2" spans="1:17" ht="20.100000000000001" customHeight="1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01"/>
      <c r="L2" s="101"/>
      <c r="M2" s="101"/>
      <c r="N2" s="101"/>
      <c r="O2" s="101"/>
      <c r="P2" s="123"/>
    </row>
    <row r="3" spans="1:17" s="45" customFormat="1" ht="20.100000000000001" customHeight="1" x14ac:dyDescent="0.25">
      <c r="A3" s="151" t="s">
        <v>0</v>
      </c>
      <c r="B3" s="152" t="s">
        <v>228</v>
      </c>
      <c r="C3" s="153"/>
      <c r="D3" s="153"/>
      <c r="E3" s="153"/>
      <c r="F3" s="153"/>
      <c r="G3" s="153"/>
      <c r="H3" s="154"/>
      <c r="I3" s="155"/>
      <c r="J3" s="153"/>
      <c r="K3" s="155" t="s">
        <v>347</v>
      </c>
      <c r="L3" s="156"/>
      <c r="M3" s="155">
        <v>160.32</v>
      </c>
      <c r="N3" s="157"/>
      <c r="O3" s="156"/>
      <c r="P3" s="158"/>
    </row>
    <row r="4" spans="1:17" s="45" customFormat="1" ht="20.100000000000001" customHeight="1" x14ac:dyDescent="0.25">
      <c r="A4" s="151" t="s">
        <v>216</v>
      </c>
      <c r="B4" s="152" t="s">
        <v>229</v>
      </c>
      <c r="C4" s="153"/>
      <c r="D4" s="153"/>
      <c r="E4" s="153"/>
      <c r="F4" s="153"/>
      <c r="G4" s="153"/>
      <c r="H4" s="154"/>
      <c r="I4" s="159"/>
      <c r="J4" s="153"/>
      <c r="K4" s="159" t="s">
        <v>3</v>
      </c>
      <c r="L4" s="156"/>
      <c r="M4" s="159" t="s">
        <v>252</v>
      </c>
      <c r="N4" s="156"/>
      <c r="O4" s="156"/>
      <c r="P4" s="158"/>
    </row>
    <row r="5" spans="1:17" s="45" customFormat="1" ht="20.100000000000001" customHeight="1" x14ac:dyDescent="0.2">
      <c r="A5" s="160" t="s">
        <v>217</v>
      </c>
      <c r="B5" s="152" t="s">
        <v>5</v>
      </c>
      <c r="C5" s="153"/>
      <c r="D5" s="153"/>
      <c r="E5" s="153"/>
      <c r="F5" s="153"/>
      <c r="G5" s="153"/>
      <c r="H5" s="154"/>
      <c r="I5" s="161"/>
      <c r="J5" s="153"/>
      <c r="K5" s="161" t="s">
        <v>6</v>
      </c>
      <c r="L5" s="156"/>
      <c r="M5" s="161">
        <v>0.25</v>
      </c>
      <c r="N5" s="156"/>
      <c r="O5" s="156"/>
      <c r="P5" s="158"/>
    </row>
    <row r="6" spans="1:17" s="46" customFormat="1" ht="15" customHeight="1" x14ac:dyDescent="0.25">
      <c r="A6" s="240" t="s">
        <v>7</v>
      </c>
      <c r="B6" s="242" t="s">
        <v>218</v>
      </c>
      <c r="C6" s="244" t="s">
        <v>219</v>
      </c>
      <c r="D6" s="245" t="s">
        <v>13</v>
      </c>
      <c r="E6" s="230">
        <v>30</v>
      </c>
      <c r="F6" s="231"/>
      <c r="G6" s="230">
        <v>60</v>
      </c>
      <c r="H6" s="231"/>
      <c r="I6" s="230" t="s">
        <v>220</v>
      </c>
      <c r="J6" s="231"/>
      <c r="K6" s="230" t="s">
        <v>221</v>
      </c>
      <c r="L6" s="231"/>
      <c r="M6" s="230" t="s">
        <v>222</v>
      </c>
      <c r="N6" s="231"/>
      <c r="O6" s="230" t="s">
        <v>223</v>
      </c>
      <c r="P6" s="232"/>
    </row>
    <row r="7" spans="1:17" ht="15" customHeight="1" x14ac:dyDescent="0.25">
      <c r="A7" s="241"/>
      <c r="B7" s="243"/>
      <c r="C7" s="244"/>
      <c r="D7" s="245"/>
      <c r="E7" s="95" t="s">
        <v>219</v>
      </c>
      <c r="F7" s="96" t="s">
        <v>13</v>
      </c>
      <c r="G7" s="95" t="s">
        <v>219</v>
      </c>
      <c r="H7" s="96" t="s">
        <v>13</v>
      </c>
      <c r="I7" s="95" t="s">
        <v>219</v>
      </c>
      <c r="J7" s="96" t="s">
        <v>13</v>
      </c>
      <c r="K7" s="95" t="s">
        <v>219</v>
      </c>
      <c r="L7" s="96" t="s">
        <v>13</v>
      </c>
      <c r="M7" s="95" t="s">
        <v>219</v>
      </c>
      <c r="N7" s="96" t="s">
        <v>13</v>
      </c>
      <c r="O7" s="95" t="s">
        <v>219</v>
      </c>
      <c r="P7" s="162" t="s">
        <v>13</v>
      </c>
    </row>
    <row r="8" spans="1:17" ht="15" customHeight="1" x14ac:dyDescent="0.25">
      <c r="A8" s="163" t="str">
        <f>[1]RESUMO!A9</f>
        <v>01 </v>
      </c>
      <c r="B8" s="51" t="s">
        <v>15</v>
      </c>
      <c r="C8" s="52">
        <f>PLANILHA!H10</f>
        <v>7694.05</v>
      </c>
      <c r="D8" s="48">
        <f>C8/$C$23</f>
        <v>2.07E-2</v>
      </c>
      <c r="E8" s="120">
        <f t="shared" ref="E8:E22" si="0">F8*C8</f>
        <v>7694.05</v>
      </c>
      <c r="F8" s="119">
        <v>1</v>
      </c>
      <c r="G8" s="52">
        <f t="shared" ref="G8:G16" si="1">C8*H8</f>
        <v>0</v>
      </c>
      <c r="H8" s="48">
        <v>0</v>
      </c>
      <c r="I8" s="52">
        <f t="shared" ref="G8:I22" si="2">C8*J8</f>
        <v>0</v>
      </c>
      <c r="J8" s="48">
        <v>0</v>
      </c>
      <c r="K8" s="52">
        <f t="shared" ref="K8:K22" si="3">C8*L8</f>
        <v>0</v>
      </c>
      <c r="L8" s="48">
        <v>0</v>
      </c>
      <c r="M8" s="52">
        <f t="shared" ref="M8:M22" si="4">C8*N8</f>
        <v>0</v>
      </c>
      <c r="N8" s="48">
        <v>0</v>
      </c>
      <c r="O8" s="52">
        <f t="shared" ref="O8:O22" si="5">C8*P8</f>
        <v>0</v>
      </c>
      <c r="P8" s="164">
        <v>0</v>
      </c>
      <c r="Q8" s="118"/>
    </row>
    <row r="9" spans="1:17" ht="15" customHeight="1" x14ac:dyDescent="0.25">
      <c r="A9" s="163" t="str">
        <f>[1]RESUMO!A10</f>
        <v>02 </v>
      </c>
      <c r="B9" s="51" t="s">
        <v>21</v>
      </c>
      <c r="C9" s="52">
        <f>PLANILHA!H14</f>
        <v>21995.18</v>
      </c>
      <c r="D9" s="48">
        <f>C9/$C$23</f>
        <v>5.8999999999999997E-2</v>
      </c>
      <c r="E9" s="120">
        <f t="shared" si="0"/>
        <v>21995.18</v>
      </c>
      <c r="F9" s="119">
        <v>1</v>
      </c>
      <c r="G9" s="52">
        <f t="shared" si="1"/>
        <v>0</v>
      </c>
      <c r="H9" s="48">
        <v>0</v>
      </c>
      <c r="I9" s="52">
        <f t="shared" si="2"/>
        <v>0</v>
      </c>
      <c r="J9" s="48">
        <v>0</v>
      </c>
      <c r="K9" s="52">
        <f t="shared" si="3"/>
        <v>0</v>
      </c>
      <c r="L9" s="48">
        <v>0</v>
      </c>
      <c r="M9" s="52">
        <f t="shared" si="4"/>
        <v>0</v>
      </c>
      <c r="N9" s="48">
        <v>0</v>
      </c>
      <c r="O9" s="52">
        <f t="shared" si="5"/>
        <v>0</v>
      </c>
      <c r="P9" s="164">
        <v>0</v>
      </c>
      <c r="Q9" s="118"/>
    </row>
    <row r="10" spans="1:17" ht="15" customHeight="1" x14ac:dyDescent="0.25">
      <c r="A10" s="163" t="str">
        <f>[1]RESUMO!A11</f>
        <v>03 </v>
      </c>
      <c r="B10" s="51" t="s">
        <v>34</v>
      </c>
      <c r="C10" s="52">
        <f>PLANILHA!H23</f>
        <v>21470.18</v>
      </c>
      <c r="D10" s="48">
        <f t="shared" ref="D10:D21" si="6">C10/$C$23</f>
        <v>5.7599999999999998E-2</v>
      </c>
      <c r="E10" s="120">
        <f t="shared" si="0"/>
        <v>6441.05</v>
      </c>
      <c r="F10" s="119">
        <v>0.3</v>
      </c>
      <c r="G10" s="120">
        <f t="shared" si="1"/>
        <v>15029.13</v>
      </c>
      <c r="H10" s="119">
        <v>0.7</v>
      </c>
      <c r="I10" s="52">
        <f t="shared" si="2"/>
        <v>0</v>
      </c>
      <c r="J10" s="48">
        <v>0</v>
      </c>
      <c r="K10" s="52">
        <f t="shared" si="3"/>
        <v>0</v>
      </c>
      <c r="L10" s="48">
        <v>0</v>
      </c>
      <c r="M10" s="52">
        <f t="shared" si="4"/>
        <v>0</v>
      </c>
      <c r="N10" s="48">
        <v>0</v>
      </c>
      <c r="O10" s="52">
        <f t="shared" si="5"/>
        <v>0</v>
      </c>
      <c r="P10" s="164">
        <v>0</v>
      </c>
      <c r="Q10" s="118"/>
    </row>
    <row r="11" spans="1:17" ht="15" customHeight="1" x14ac:dyDescent="0.25">
      <c r="A11" s="163" t="str">
        <f>[1]RESUMO!A12</f>
        <v>04 </v>
      </c>
      <c r="B11" s="51" t="s">
        <v>38</v>
      </c>
      <c r="C11" s="52">
        <f>PLANILHA!H31</f>
        <v>26548.34</v>
      </c>
      <c r="D11" s="48">
        <f t="shared" si="6"/>
        <v>7.1300000000000002E-2</v>
      </c>
      <c r="E11" s="52">
        <f t="shared" si="0"/>
        <v>0</v>
      </c>
      <c r="F11" s="48">
        <v>0</v>
      </c>
      <c r="G11" s="120">
        <f t="shared" si="1"/>
        <v>13274.17</v>
      </c>
      <c r="H11" s="119">
        <v>0.5</v>
      </c>
      <c r="I11" s="120">
        <f t="shared" si="2"/>
        <v>13274.17</v>
      </c>
      <c r="J11" s="119">
        <v>0.5</v>
      </c>
      <c r="K11" s="52">
        <f t="shared" si="3"/>
        <v>0</v>
      </c>
      <c r="L11" s="48">
        <v>0</v>
      </c>
      <c r="M11" s="52">
        <f t="shared" si="4"/>
        <v>0</v>
      </c>
      <c r="N11" s="48">
        <v>0</v>
      </c>
      <c r="O11" s="52">
        <f t="shared" si="5"/>
        <v>0</v>
      </c>
      <c r="P11" s="164">
        <v>0</v>
      </c>
      <c r="Q11" s="118"/>
    </row>
    <row r="12" spans="1:17" ht="15" customHeight="1" x14ac:dyDescent="0.25">
      <c r="A12" s="163" t="str">
        <f>[1]RESUMO!A13</f>
        <v>05 </v>
      </c>
      <c r="B12" s="51" t="s">
        <v>40</v>
      </c>
      <c r="C12" s="52">
        <f>PLANILHA!H33</f>
        <v>31560</v>
      </c>
      <c r="D12" s="48">
        <f t="shared" si="6"/>
        <v>8.4699999999999998E-2</v>
      </c>
      <c r="E12" s="52">
        <f t="shared" si="0"/>
        <v>0</v>
      </c>
      <c r="F12" s="48">
        <v>0</v>
      </c>
      <c r="G12" s="52">
        <f t="shared" si="1"/>
        <v>0</v>
      </c>
      <c r="H12" s="48">
        <v>0</v>
      </c>
      <c r="I12" s="120">
        <f t="shared" si="2"/>
        <v>15780</v>
      </c>
      <c r="J12" s="119">
        <v>0.5</v>
      </c>
      <c r="K12" s="120">
        <f t="shared" si="3"/>
        <v>15780</v>
      </c>
      <c r="L12" s="119">
        <v>0.5</v>
      </c>
      <c r="M12" s="52">
        <f t="shared" si="4"/>
        <v>0</v>
      </c>
      <c r="N12" s="48">
        <v>0</v>
      </c>
      <c r="O12" s="52">
        <f t="shared" si="5"/>
        <v>0</v>
      </c>
      <c r="P12" s="164">
        <v>0</v>
      </c>
      <c r="Q12" s="118"/>
    </row>
    <row r="13" spans="1:17" ht="15" customHeight="1" x14ac:dyDescent="0.25">
      <c r="A13" s="163" t="str">
        <f>[1]RESUMO!A14</f>
        <v>06 </v>
      </c>
      <c r="B13" s="51" t="s">
        <v>46</v>
      </c>
      <c r="C13" s="52">
        <f>PLANILHA!H39</f>
        <v>24630.9</v>
      </c>
      <c r="D13" s="48">
        <f t="shared" si="6"/>
        <v>6.6100000000000006E-2</v>
      </c>
      <c r="E13" s="52">
        <f t="shared" si="0"/>
        <v>0</v>
      </c>
      <c r="F13" s="48">
        <v>0</v>
      </c>
      <c r="G13" s="52">
        <f t="shared" si="1"/>
        <v>0</v>
      </c>
      <c r="H13" s="48">
        <v>0</v>
      </c>
      <c r="I13" s="52">
        <f t="shared" si="2"/>
        <v>0</v>
      </c>
      <c r="J13" s="48">
        <v>0</v>
      </c>
      <c r="K13" s="120">
        <f t="shared" si="3"/>
        <v>19704.72</v>
      </c>
      <c r="L13" s="119">
        <v>0.8</v>
      </c>
      <c r="M13" s="120">
        <f t="shared" si="4"/>
        <v>4926.18</v>
      </c>
      <c r="N13" s="119">
        <v>0.2</v>
      </c>
      <c r="O13" s="52">
        <f t="shared" si="5"/>
        <v>0</v>
      </c>
      <c r="P13" s="164">
        <v>0</v>
      </c>
      <c r="Q13" s="118"/>
    </row>
    <row r="14" spans="1:17" ht="15" customHeight="1" x14ac:dyDescent="0.25">
      <c r="A14" s="163" t="str">
        <f>[1]RESUMO!A15</f>
        <v>07 </v>
      </c>
      <c r="B14" s="51" t="s">
        <v>53</v>
      </c>
      <c r="C14" s="52">
        <f>PLANILHA!H45</f>
        <v>35130.03</v>
      </c>
      <c r="D14" s="48">
        <f t="shared" si="6"/>
        <v>9.4299999999999995E-2</v>
      </c>
      <c r="E14" s="52">
        <f t="shared" si="0"/>
        <v>0</v>
      </c>
      <c r="F14" s="48">
        <v>0</v>
      </c>
      <c r="G14" s="120">
        <f t="shared" si="1"/>
        <v>10539.01</v>
      </c>
      <c r="H14" s="119">
        <v>0.3</v>
      </c>
      <c r="I14" s="120">
        <f t="shared" si="2"/>
        <v>10539.01</v>
      </c>
      <c r="J14" s="119">
        <v>0.3</v>
      </c>
      <c r="K14" s="120">
        <f t="shared" si="3"/>
        <v>14052.01</v>
      </c>
      <c r="L14" s="119">
        <v>0.4</v>
      </c>
      <c r="M14" s="52">
        <f t="shared" si="4"/>
        <v>0</v>
      </c>
      <c r="N14" s="48">
        <v>0</v>
      </c>
      <c r="O14" s="52">
        <f t="shared" si="5"/>
        <v>0</v>
      </c>
      <c r="P14" s="164">
        <v>0</v>
      </c>
      <c r="Q14" s="118"/>
    </row>
    <row r="15" spans="1:17" ht="15" customHeight="1" x14ac:dyDescent="0.25">
      <c r="A15" s="163" t="str">
        <f>[1]RESUMO!A16</f>
        <v>08 </v>
      </c>
      <c r="B15" s="51" t="s">
        <v>56</v>
      </c>
      <c r="C15" s="52">
        <f>PLANILHA!H49</f>
        <v>11718.29</v>
      </c>
      <c r="D15" s="48">
        <f t="shared" si="6"/>
        <v>3.15E-2</v>
      </c>
      <c r="E15" s="52">
        <f t="shared" si="0"/>
        <v>0</v>
      </c>
      <c r="F15" s="48">
        <v>0</v>
      </c>
      <c r="G15" s="52">
        <f t="shared" si="1"/>
        <v>0</v>
      </c>
      <c r="H15" s="48">
        <v>0</v>
      </c>
      <c r="I15" s="120">
        <f t="shared" si="2"/>
        <v>2929.57</v>
      </c>
      <c r="J15" s="119">
        <v>0.25</v>
      </c>
      <c r="K15" s="120">
        <f t="shared" si="3"/>
        <v>2929.57</v>
      </c>
      <c r="L15" s="119">
        <v>0.25</v>
      </c>
      <c r="M15" s="120">
        <f t="shared" si="4"/>
        <v>5859.15</v>
      </c>
      <c r="N15" s="119">
        <v>0.5</v>
      </c>
      <c r="O15" s="52">
        <f t="shared" si="5"/>
        <v>0</v>
      </c>
      <c r="P15" s="164">
        <v>0</v>
      </c>
      <c r="Q15" s="118"/>
    </row>
    <row r="16" spans="1:17" ht="15" customHeight="1" x14ac:dyDescent="0.25">
      <c r="A16" s="163" t="str">
        <f>[1]RESUMO!A17</f>
        <v>09 </v>
      </c>
      <c r="B16" s="51" t="s">
        <v>58</v>
      </c>
      <c r="C16" s="52">
        <f>PLANILHA!H52</f>
        <v>16579.53</v>
      </c>
      <c r="D16" s="48">
        <f t="shared" si="6"/>
        <v>4.4499999999999998E-2</v>
      </c>
      <c r="E16" s="52">
        <f t="shared" si="0"/>
        <v>0</v>
      </c>
      <c r="F16" s="48">
        <v>0</v>
      </c>
      <c r="G16" s="52">
        <f t="shared" si="1"/>
        <v>0</v>
      </c>
      <c r="H16" s="48">
        <v>0</v>
      </c>
      <c r="I16" s="120">
        <f t="shared" si="2"/>
        <v>4973.8599999999997</v>
      </c>
      <c r="J16" s="119">
        <v>0.3</v>
      </c>
      <c r="K16" s="120">
        <f t="shared" si="3"/>
        <v>4973.8599999999997</v>
      </c>
      <c r="L16" s="119">
        <v>0.3</v>
      </c>
      <c r="M16" s="120">
        <f t="shared" si="4"/>
        <v>6631.81</v>
      </c>
      <c r="N16" s="119">
        <v>0.4</v>
      </c>
      <c r="O16" s="52">
        <f t="shared" si="5"/>
        <v>0</v>
      </c>
      <c r="P16" s="164">
        <v>0</v>
      </c>
      <c r="Q16" s="118"/>
    </row>
    <row r="17" spans="1:17" ht="15" customHeight="1" x14ac:dyDescent="0.25">
      <c r="A17" s="163" t="s">
        <v>224</v>
      </c>
      <c r="B17" s="51" t="s">
        <v>62</v>
      </c>
      <c r="C17" s="52">
        <f>PLANILHA!H57</f>
        <v>3145.06</v>
      </c>
      <c r="D17" s="48">
        <f>C17/C23</f>
        <v>8.3999999999999995E-3</v>
      </c>
      <c r="E17" s="52">
        <f t="shared" ref="E17" si="7">F17*C17</f>
        <v>0</v>
      </c>
      <c r="F17" s="48">
        <v>0</v>
      </c>
      <c r="G17" s="52">
        <f t="shared" ref="G17" si="8">C17*H17</f>
        <v>0</v>
      </c>
      <c r="H17" s="48">
        <v>0</v>
      </c>
      <c r="I17" s="120">
        <f t="shared" si="2"/>
        <v>1258.02</v>
      </c>
      <c r="J17" s="119">
        <v>0.4</v>
      </c>
      <c r="K17" s="120">
        <f t="shared" si="3"/>
        <v>1887.04</v>
      </c>
      <c r="L17" s="119">
        <v>0.6</v>
      </c>
      <c r="M17" s="52">
        <f t="shared" si="4"/>
        <v>0</v>
      </c>
      <c r="N17" s="48">
        <v>0</v>
      </c>
      <c r="O17" s="52">
        <f t="shared" si="5"/>
        <v>0</v>
      </c>
      <c r="P17" s="164">
        <v>0</v>
      </c>
      <c r="Q17" s="118"/>
    </row>
    <row r="18" spans="1:17" ht="15" customHeight="1" x14ac:dyDescent="0.25">
      <c r="A18" s="163" t="str">
        <f>[1]RESUMO!A19</f>
        <v>11 </v>
      </c>
      <c r="B18" s="51" t="s">
        <v>65</v>
      </c>
      <c r="C18" s="52">
        <f>PLANILHA!H59</f>
        <v>4499.17</v>
      </c>
      <c r="D18" s="48">
        <f t="shared" si="6"/>
        <v>1.21E-2</v>
      </c>
      <c r="E18" s="52">
        <f t="shared" si="0"/>
        <v>0</v>
      </c>
      <c r="F18" s="48">
        <v>0</v>
      </c>
      <c r="G18" s="120">
        <f>H18*C18</f>
        <v>1799.67</v>
      </c>
      <c r="H18" s="119">
        <v>0.4</v>
      </c>
      <c r="I18" s="120">
        <f t="shared" si="2"/>
        <v>1799.67</v>
      </c>
      <c r="J18" s="119">
        <v>0.4</v>
      </c>
      <c r="K18" s="52">
        <f t="shared" si="3"/>
        <v>0</v>
      </c>
      <c r="L18" s="48">
        <v>0</v>
      </c>
      <c r="M18" s="52">
        <f t="shared" si="4"/>
        <v>899.83</v>
      </c>
      <c r="N18" s="119">
        <v>0.2</v>
      </c>
      <c r="O18" s="52">
        <f t="shared" si="5"/>
        <v>0</v>
      </c>
      <c r="P18" s="164">
        <v>0</v>
      </c>
      <c r="Q18" s="118"/>
    </row>
    <row r="19" spans="1:17" ht="15" customHeight="1" x14ac:dyDescent="0.25">
      <c r="A19" s="163" t="str">
        <f>[1]RESUMO!A20</f>
        <v>12 </v>
      </c>
      <c r="B19" s="51" t="s">
        <v>108</v>
      </c>
      <c r="C19" s="52">
        <f>PLANILHA!H81</f>
        <v>7245.56</v>
      </c>
      <c r="D19" s="48">
        <f t="shared" si="6"/>
        <v>1.9400000000000001E-2</v>
      </c>
      <c r="E19" s="120">
        <f t="shared" si="0"/>
        <v>1449.11</v>
      </c>
      <c r="F19" s="119">
        <v>0.2</v>
      </c>
      <c r="G19" s="52">
        <f>H19*C19</f>
        <v>0</v>
      </c>
      <c r="H19" s="48">
        <v>0</v>
      </c>
      <c r="I19" s="120">
        <f t="shared" si="2"/>
        <v>5796.45</v>
      </c>
      <c r="J19" s="119">
        <v>0.8</v>
      </c>
      <c r="K19" s="52">
        <f t="shared" si="3"/>
        <v>0</v>
      </c>
      <c r="L19" s="48">
        <v>0</v>
      </c>
      <c r="M19" s="52">
        <f t="shared" si="4"/>
        <v>0</v>
      </c>
      <c r="N19" s="48">
        <v>0</v>
      </c>
      <c r="O19" s="52">
        <f t="shared" si="5"/>
        <v>0</v>
      </c>
      <c r="P19" s="164">
        <v>0</v>
      </c>
      <c r="Q19" s="118"/>
    </row>
    <row r="20" spans="1:17" ht="15" customHeight="1" x14ac:dyDescent="0.25">
      <c r="A20" s="163" t="str">
        <f>[1]RESUMO!A21</f>
        <v>13 </v>
      </c>
      <c r="B20" s="51" t="s">
        <v>135</v>
      </c>
      <c r="C20" s="52">
        <f>PLANILHA!H100</f>
        <v>3743.87</v>
      </c>
      <c r="D20" s="48">
        <f t="shared" si="6"/>
        <v>0.01</v>
      </c>
      <c r="E20" s="120">
        <f t="shared" si="0"/>
        <v>1497.55</v>
      </c>
      <c r="F20" s="119">
        <v>0.4</v>
      </c>
      <c r="G20" s="120">
        <f>H20*C20</f>
        <v>2246.3200000000002</v>
      </c>
      <c r="H20" s="119">
        <v>0.6</v>
      </c>
      <c r="I20" s="52">
        <f t="shared" si="2"/>
        <v>0</v>
      </c>
      <c r="J20" s="48">
        <v>0</v>
      </c>
      <c r="K20" s="52">
        <f t="shared" si="3"/>
        <v>0</v>
      </c>
      <c r="L20" s="48">
        <v>0</v>
      </c>
      <c r="M20" s="52">
        <f t="shared" si="4"/>
        <v>0</v>
      </c>
      <c r="N20" s="48">
        <v>0</v>
      </c>
      <c r="O20" s="52">
        <f t="shared" si="5"/>
        <v>0</v>
      </c>
      <c r="P20" s="164">
        <v>0</v>
      </c>
      <c r="Q20" s="118"/>
    </row>
    <row r="21" spans="1:17" ht="15" customHeight="1" x14ac:dyDescent="0.25">
      <c r="A21" s="165" t="s">
        <v>241</v>
      </c>
      <c r="B21" s="53" t="s">
        <v>152</v>
      </c>
      <c r="C21" s="121">
        <f>PLANILHA!H111</f>
        <v>2519.7199999999998</v>
      </c>
      <c r="D21" s="48">
        <f t="shared" si="6"/>
        <v>6.7999999999999996E-3</v>
      </c>
      <c r="E21" s="52">
        <f t="shared" si="0"/>
        <v>0</v>
      </c>
      <c r="F21" s="48">
        <v>0</v>
      </c>
      <c r="G21" s="120">
        <f>H21*C21</f>
        <v>1259.8599999999999</v>
      </c>
      <c r="H21" s="119">
        <v>0.5</v>
      </c>
      <c r="I21" s="120">
        <f t="shared" si="2"/>
        <v>1259.8599999999999</v>
      </c>
      <c r="J21" s="119">
        <v>0.5</v>
      </c>
      <c r="K21" s="52">
        <f t="shared" si="3"/>
        <v>0</v>
      </c>
      <c r="L21" s="48">
        <v>0</v>
      </c>
      <c r="M21" s="52">
        <f t="shared" si="4"/>
        <v>0</v>
      </c>
      <c r="N21" s="48">
        <v>0</v>
      </c>
      <c r="O21" s="52">
        <f t="shared" si="5"/>
        <v>0</v>
      </c>
      <c r="P21" s="164">
        <v>0</v>
      </c>
      <c r="Q21" s="118"/>
    </row>
    <row r="22" spans="1:17" ht="15" customHeight="1" x14ac:dyDescent="0.25">
      <c r="A22" s="166">
        <v>15</v>
      </c>
      <c r="B22" s="53" t="s">
        <v>151</v>
      </c>
      <c r="C22" s="121">
        <f>PLANILHA!H115</f>
        <v>154072.46</v>
      </c>
      <c r="D22" s="48">
        <f>C22/$C$23</f>
        <v>0.41360000000000002</v>
      </c>
      <c r="E22" s="52">
        <f t="shared" si="0"/>
        <v>0</v>
      </c>
      <c r="F22" s="48">
        <v>0</v>
      </c>
      <c r="G22" s="52">
        <f t="shared" si="2"/>
        <v>0</v>
      </c>
      <c r="H22" s="49">
        <v>0</v>
      </c>
      <c r="I22" s="52">
        <f t="shared" si="2"/>
        <v>0</v>
      </c>
      <c r="J22" s="49">
        <v>0</v>
      </c>
      <c r="K22" s="120">
        <f t="shared" si="3"/>
        <v>46221.74</v>
      </c>
      <c r="L22" s="119">
        <v>0.3</v>
      </c>
      <c r="M22" s="120">
        <f t="shared" si="4"/>
        <v>46221.74</v>
      </c>
      <c r="N22" s="119">
        <v>0.3</v>
      </c>
      <c r="O22" s="120">
        <f t="shared" si="5"/>
        <v>61628.98</v>
      </c>
      <c r="P22" s="167">
        <v>0.4</v>
      </c>
      <c r="Q22" s="118"/>
    </row>
    <row r="23" spans="1:17" ht="15" customHeight="1" x14ac:dyDescent="0.25">
      <c r="A23" s="233" t="s">
        <v>225</v>
      </c>
      <c r="B23" s="234"/>
      <c r="C23" s="54">
        <f>SUM(C8:C22)</f>
        <v>372552.34</v>
      </c>
      <c r="D23" s="58">
        <f>C23/$C$23</f>
        <v>1</v>
      </c>
      <c r="E23" s="54">
        <f>SUM(E8:E22)</f>
        <v>39076.94</v>
      </c>
      <c r="F23" s="47">
        <f>E23/C23</f>
        <v>0.10489999999999999</v>
      </c>
      <c r="G23" s="54">
        <f>SUM(G8:G22)</f>
        <v>44148.160000000003</v>
      </c>
      <c r="H23" s="47">
        <f>G23/C23</f>
        <v>0.11849999999999999</v>
      </c>
      <c r="I23" s="54">
        <f>SUM(I8:I22)</f>
        <v>57610.61</v>
      </c>
      <c r="J23" s="47">
        <f>I23/C23</f>
        <v>0.15459999999999999</v>
      </c>
      <c r="K23" s="54">
        <f>SUM(K8:K22)</f>
        <v>105548.94</v>
      </c>
      <c r="L23" s="47">
        <f>K23/C23</f>
        <v>0.2833</v>
      </c>
      <c r="M23" s="54">
        <f>SUM(M8:M22)</f>
        <v>64538.71</v>
      </c>
      <c r="N23" s="47">
        <f>M23/C23</f>
        <v>0.17319999999999999</v>
      </c>
      <c r="O23" s="54">
        <f>SUM(O8:O22)</f>
        <v>61628.98</v>
      </c>
      <c r="P23" s="168">
        <f>O23/C23</f>
        <v>0.16539999999999999</v>
      </c>
    </row>
    <row r="24" spans="1:17" ht="15" customHeight="1" x14ac:dyDescent="0.25">
      <c r="A24" s="235" t="s">
        <v>226</v>
      </c>
      <c r="B24" s="236"/>
      <c r="C24" s="55"/>
      <c r="D24" s="56"/>
      <c r="E24" s="55">
        <f>E23</f>
        <v>39076.94</v>
      </c>
      <c r="F24" s="50">
        <f>E24/C23</f>
        <v>0.10489999999999999</v>
      </c>
      <c r="G24" s="57">
        <f>G23+E24</f>
        <v>83225.100000000006</v>
      </c>
      <c r="H24" s="59">
        <f>G24/C23</f>
        <v>0.22339999999999999</v>
      </c>
      <c r="I24" s="57">
        <f>I23+G24</f>
        <v>140835.71</v>
      </c>
      <c r="J24" s="50">
        <f>I24/C23</f>
        <v>0.378</v>
      </c>
      <c r="K24" s="57">
        <f>K23+I24</f>
        <v>246384.65</v>
      </c>
      <c r="L24" s="59">
        <f>K24/C23</f>
        <v>0.6613</v>
      </c>
      <c r="M24" s="57">
        <f>M23+K24</f>
        <v>310923.36</v>
      </c>
      <c r="N24" s="50">
        <f>M24/C23</f>
        <v>0.83460000000000001</v>
      </c>
      <c r="O24" s="57">
        <f>O23+M24</f>
        <v>372552.34</v>
      </c>
      <c r="P24" s="169">
        <f>O24/C23</f>
        <v>1</v>
      </c>
    </row>
    <row r="25" spans="1:17" ht="15" customHeight="1" x14ac:dyDescent="0.25">
      <c r="A25" s="170"/>
      <c r="B25" s="171"/>
      <c r="C25" s="172"/>
      <c r="D25" s="173"/>
      <c r="E25" s="174"/>
      <c r="F25" s="174"/>
      <c r="G25" s="174"/>
      <c r="H25" s="175"/>
      <c r="I25" s="176"/>
      <c r="J25" s="176"/>
      <c r="K25" s="176"/>
      <c r="L25" s="176"/>
      <c r="M25" s="176"/>
      <c r="N25" s="176"/>
      <c r="O25" s="176"/>
      <c r="P25" s="177"/>
    </row>
    <row r="26" spans="1:17" ht="15" customHeight="1" x14ac:dyDescent="0.25">
      <c r="A26" s="170"/>
      <c r="B26" s="237"/>
      <c r="C26" s="237"/>
      <c r="D26" s="237"/>
      <c r="E26" s="237"/>
      <c r="F26" s="174"/>
      <c r="G26" s="174"/>
      <c r="H26" s="175"/>
      <c r="I26" s="176"/>
      <c r="J26" s="176"/>
      <c r="K26" s="176"/>
      <c r="L26" s="176"/>
      <c r="M26" s="176"/>
      <c r="N26" s="176"/>
      <c r="O26" s="178" t="s">
        <v>227</v>
      </c>
      <c r="P26" s="177"/>
    </row>
    <row r="27" spans="1:17" ht="15" customHeight="1" x14ac:dyDescent="0.25">
      <c r="A27" s="170"/>
      <c r="B27" s="185"/>
      <c r="C27" s="185"/>
      <c r="D27" s="185"/>
      <c r="E27" s="185"/>
      <c r="F27" s="174"/>
      <c r="G27" s="174"/>
      <c r="H27" s="175"/>
      <c r="I27" s="176"/>
      <c r="J27" s="176"/>
      <c r="K27" s="176"/>
      <c r="L27" s="176"/>
      <c r="M27" s="176"/>
      <c r="N27" s="176"/>
      <c r="O27" s="178"/>
      <c r="P27" s="177"/>
    </row>
    <row r="28" spans="1:17" ht="15" customHeight="1" x14ac:dyDescent="0.25">
      <c r="A28" s="170"/>
      <c r="B28" s="185"/>
      <c r="C28" s="185"/>
      <c r="D28" s="185"/>
      <c r="E28" s="185"/>
      <c r="F28" s="174"/>
      <c r="G28" s="174"/>
      <c r="H28" s="175"/>
      <c r="I28" s="227" t="s">
        <v>352</v>
      </c>
      <c r="J28" s="227"/>
      <c r="K28" s="227"/>
      <c r="L28" s="227"/>
      <c r="M28" s="227"/>
      <c r="N28" s="227"/>
      <c r="O28" s="227"/>
      <c r="P28" s="177"/>
    </row>
    <row r="29" spans="1:17" ht="15" customHeight="1" x14ac:dyDescent="0.25">
      <c r="A29" s="170"/>
      <c r="B29" s="185"/>
      <c r="C29" s="185"/>
      <c r="D29" s="185"/>
      <c r="E29" s="185"/>
      <c r="F29" s="174"/>
      <c r="G29" s="174"/>
      <c r="H29" s="175"/>
      <c r="I29" s="228" t="s">
        <v>350</v>
      </c>
      <c r="J29" s="228"/>
      <c r="K29" s="228"/>
      <c r="L29" s="228"/>
      <c r="M29" s="228"/>
      <c r="N29" s="228"/>
      <c r="O29" s="228"/>
      <c r="P29" s="177"/>
    </row>
    <row r="30" spans="1:17" ht="15" customHeight="1" x14ac:dyDescent="0.25">
      <c r="A30" s="170"/>
      <c r="B30" s="185"/>
      <c r="C30" s="185"/>
      <c r="D30" s="185"/>
      <c r="E30" s="185"/>
      <c r="F30" s="174"/>
      <c r="G30" s="174"/>
      <c r="H30" s="175"/>
      <c r="I30" s="229" t="s">
        <v>351</v>
      </c>
      <c r="J30" s="229"/>
      <c r="K30" s="229"/>
      <c r="L30" s="229"/>
      <c r="M30" s="229"/>
      <c r="N30" s="229"/>
      <c r="O30" s="229"/>
      <c r="P30" s="177"/>
    </row>
    <row r="31" spans="1:17" ht="15" customHeight="1" x14ac:dyDescent="0.25">
      <c r="A31" s="141"/>
      <c r="B31" s="179"/>
      <c r="C31" s="180"/>
      <c r="D31" s="181"/>
      <c r="E31" s="99"/>
      <c r="F31" s="99"/>
      <c r="G31" s="99"/>
      <c r="H31" s="100"/>
      <c r="I31" s="101"/>
      <c r="J31" s="101"/>
      <c r="K31" s="101"/>
      <c r="L31" s="178"/>
      <c r="M31" s="101"/>
      <c r="N31" s="101"/>
      <c r="O31" s="101"/>
      <c r="P31" s="123"/>
    </row>
    <row r="32" spans="1:17" ht="15" customHeight="1" thickBot="1" x14ac:dyDescent="0.3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4"/>
    </row>
  </sheetData>
  <mergeCells count="17">
    <mergeCell ref="A23:B23"/>
    <mergeCell ref="A24:B24"/>
    <mergeCell ref="B26:E26"/>
    <mergeCell ref="A1:J1"/>
    <mergeCell ref="A6:A7"/>
    <mergeCell ref="B6:B7"/>
    <mergeCell ref="C6:C7"/>
    <mergeCell ref="D6:D7"/>
    <mergeCell ref="E6:F6"/>
    <mergeCell ref="G6:H6"/>
    <mergeCell ref="I6:J6"/>
    <mergeCell ref="I28:O28"/>
    <mergeCell ref="I29:O29"/>
    <mergeCell ref="I30:O30"/>
    <mergeCell ref="K6:L6"/>
    <mergeCell ref="M6:N6"/>
    <mergeCell ref="O6:P6"/>
  </mergeCells>
  <pageMargins left="0.11811023622047245" right="0.11811023622047245" top="0.19685039370078741" bottom="0.19685039370078741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</vt:lpstr>
      <vt:lpstr>RESUMO</vt:lpstr>
      <vt:lpstr>CRONOGRAMA FISICO-FINANCEIRO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Hilario</dc:creator>
  <cp:lastModifiedBy>heloisa</cp:lastModifiedBy>
  <cp:lastPrinted>2014-11-28T16:44:31Z</cp:lastPrinted>
  <dcterms:created xsi:type="dcterms:W3CDTF">2013-09-23T18:48:18Z</dcterms:created>
  <dcterms:modified xsi:type="dcterms:W3CDTF">2014-11-28T16:48:39Z</dcterms:modified>
</cp:coreProperties>
</file>