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.Editais e Licitações\Instruções Normativas\IN 01-2020 do MT\"/>
    </mc:Choice>
  </mc:AlternateContent>
  <xr:revisionPtr revIDLastSave="0" documentId="13_ncr:1_{A001041F-003C-4918-924F-D9AAC355C1A6}" xr6:coauthVersionLast="47" xr6:coauthVersionMax="47" xr10:uidLastSave="{00000000-0000-0000-0000-000000000000}"/>
  <bookViews>
    <workbookView xWindow="28680" yWindow="-120" windowWidth="29040" windowHeight="15720" xr2:uid="{0F8ACACB-B6C1-47D8-84A0-D92FB2BF451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" i="1" l="1"/>
  <c r="D74" i="1"/>
  <c r="C113" i="1" l="1"/>
  <c r="C131" i="1" l="1"/>
  <c r="C197" i="1" l="1"/>
  <c r="D78" i="1"/>
  <c r="D164" i="1" l="1"/>
  <c r="D171" i="1" s="1"/>
  <c r="D177" i="1" s="1"/>
  <c r="B149" i="1"/>
  <c r="B148" i="1"/>
  <c r="C134" i="1"/>
  <c r="C133" i="1"/>
  <c r="C132" i="1"/>
  <c r="C115" i="1"/>
  <c r="C112" i="1"/>
  <c r="C110" i="1"/>
  <c r="C111" i="1" s="1"/>
  <c r="D79" i="1"/>
  <c r="C68" i="1"/>
  <c r="C49" i="1"/>
  <c r="C48" i="1"/>
  <c r="C47" i="1"/>
  <c r="D31" i="1"/>
  <c r="C50" i="1" l="1"/>
  <c r="D36" i="1"/>
  <c r="D103" i="1" s="1"/>
  <c r="D89" i="1"/>
  <c r="D90" i="1" s="1"/>
  <c r="D99" i="1" s="1"/>
  <c r="C114" i="1"/>
  <c r="C116" i="1" s="1"/>
  <c r="D75" i="1"/>
  <c r="D76" i="1" s="1"/>
  <c r="D209" i="1"/>
  <c r="C137" i="1"/>
  <c r="C142" i="1" s="1"/>
  <c r="D83" i="1" l="1"/>
  <c r="D98" i="1" s="1"/>
  <c r="D53" i="1"/>
  <c r="D41" i="1"/>
  <c r="D42" i="1" s="1"/>
  <c r="D173" i="1" s="1"/>
  <c r="D119" i="1"/>
  <c r="D205" i="1"/>
  <c r="D167" i="1"/>
  <c r="D121" i="1"/>
  <c r="C143" i="1"/>
  <c r="D49" i="1"/>
  <c r="D47" i="1"/>
  <c r="D48" i="1" l="1"/>
  <c r="D50" i="1"/>
  <c r="D96" i="1" l="1"/>
  <c r="D104" i="1"/>
  <c r="D105" i="1" s="1"/>
  <c r="D120" i="1"/>
  <c r="D54" i="1"/>
  <c r="D55" i="1" s="1"/>
  <c r="D64" i="1" l="1"/>
  <c r="D63" i="1"/>
  <c r="D62" i="1"/>
  <c r="D61" i="1"/>
  <c r="D60" i="1"/>
  <c r="D65" i="1"/>
  <c r="D66" i="1"/>
  <c r="D67" i="1"/>
  <c r="D114" i="1"/>
  <c r="D113" i="1"/>
  <c r="D112" i="1"/>
  <c r="D110" i="1"/>
  <c r="D111" i="1"/>
  <c r="D115" i="1"/>
  <c r="D68" i="1" l="1"/>
  <c r="D97" i="1" s="1"/>
  <c r="D100" i="1" s="1"/>
  <c r="D116" i="1"/>
  <c r="D122" i="1" l="1"/>
  <c r="D123" i="1" s="1"/>
  <c r="D169" i="1"/>
  <c r="D175" i="1" s="1"/>
  <c r="D207" i="1"/>
  <c r="D206" i="1"/>
  <c r="D142" i="1" l="1"/>
  <c r="D143" i="1" s="1"/>
  <c r="D149" i="1" s="1"/>
  <c r="D130" i="1"/>
  <c r="D134" i="1"/>
  <c r="D133" i="1"/>
  <c r="D132" i="1"/>
  <c r="D131" i="1"/>
  <c r="D168" i="1"/>
  <c r="D137" i="1" l="1"/>
  <c r="D148" i="1" s="1"/>
  <c r="D150" i="1" s="1"/>
  <c r="D170" i="1" s="1"/>
  <c r="D176" i="1" s="1"/>
  <c r="D174" i="1"/>
  <c r="D208" i="1" l="1"/>
  <c r="D210" i="1" s="1"/>
  <c r="D172" i="1"/>
  <c r="D184" i="1" s="1"/>
  <c r="D178" i="1" s="1"/>
  <c r="D179" i="1" s="1"/>
  <c r="D185" i="1" s="1"/>
  <c r="D186" i="1" s="1"/>
  <c r="D187" i="1" s="1"/>
  <c r="D193" i="1" l="1"/>
  <c r="D192" i="1"/>
  <c r="D191" i="1"/>
  <c r="D190" i="1"/>
  <c r="D196" i="1" l="1"/>
  <c r="D197" i="1" s="1"/>
  <c r="D198" i="1" s="1"/>
  <c r="D211" i="1" l="1"/>
  <c r="D2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Wellington Caninja Soares Ferreira</author>
  </authors>
  <commentList>
    <comment ref="A119" authorId="0" shapeId="0" xr:uid="{C0E7FB45-8E68-4ED0-A6E4-C2F1B17DC005}">
      <text>
        <r>
          <rPr>
            <b/>
            <sz val="9"/>
            <color indexed="81"/>
            <rFont val="Segoe UI"/>
            <family val="2"/>
          </rPr>
          <t>Wellington Caninja Soares Ferreira:</t>
        </r>
        <r>
          <rPr>
            <sz val="9"/>
            <color indexed="81"/>
            <rFont val="Segoe UI"/>
            <family val="2"/>
          </rPr>
          <t xml:space="preserve">
DISCUTIR BASE DE CÁLCULO
</t>
        </r>
      </text>
    </comment>
  </commentList>
</comments>
</file>

<file path=xl/sharedStrings.xml><?xml version="1.0" encoding="utf-8"?>
<sst xmlns="http://schemas.openxmlformats.org/spreadsheetml/2006/main" count="258" uniqueCount="154">
  <si>
    <t>O modelo a seguir deve ser obrigatoriamente observado por todos os órgãos ou entidades contratantes, podendo ser adaptado às eventuais disposições contrárias constantes em Lei, Acordos, Convenções e Dissídios Coletivos de Trabalho. Na hipótese de adaptação, os órgãos e entidades deverão validar as alterações junto à Secretaria de Estado de Planejamento e Gestão.</t>
  </si>
  <si>
    <t>Este modelo está arquitetado de acordo com a Instrução Normativa 01, de 17 de janeiro de 2020, 
da Secretaria de Estado de Planejamento e Gestão de Mato Grosso.</t>
  </si>
  <si>
    <t>Insira todas as informações necessárias nos campos editáveis destacados com esta cor</t>
  </si>
  <si>
    <t>PLANILHA DE CUSTOS E FORMAÇÃO DE PREÇOS</t>
  </si>
  <si>
    <t>MODELO PARA A CONSOLIDAÇÃO E APRESENTAÇÃO DE PROPOSTAS</t>
  </si>
  <si>
    <t>1. DISCRIMINAÇÃO DOS SERVIÇOS (DADOS REFERENTES À CONTRATAÇÃO)</t>
  </si>
  <si>
    <t>Valor ou Percentual Fixo estipulado por Lei ou CCT</t>
  </si>
  <si>
    <t>Valor Varíável específico de cada Posto de Trabalho</t>
  </si>
  <si>
    <t>A</t>
  </si>
  <si>
    <t>Nº do Processo</t>
  </si>
  <si>
    <t>B</t>
  </si>
  <si>
    <t>Licitação Nº</t>
  </si>
  <si>
    <t>C</t>
  </si>
  <si>
    <t>Data de apresentação da proposta (dia/mês/ano):</t>
  </si>
  <si>
    <t>D</t>
  </si>
  <si>
    <t>Município/UF</t>
  </si>
  <si>
    <t>E</t>
  </si>
  <si>
    <t>Número de meses de execução contratual:</t>
  </si>
  <si>
    <t>F</t>
  </si>
  <si>
    <t>Tipo de Serviço (mesmo serviço com características distintas)</t>
  </si>
  <si>
    <t>G</t>
  </si>
  <si>
    <t>Unidade de Medida</t>
  </si>
  <si>
    <t>H</t>
  </si>
  <si>
    <t>Classificação Brasileira de Ocupações (CBO)</t>
  </si>
  <si>
    <t>I</t>
  </si>
  <si>
    <t>Salário Normativo da Categoria Profissional</t>
  </si>
  <si>
    <t>J</t>
  </si>
  <si>
    <t>Categoria Profissional (vinculada à execução contratual)</t>
  </si>
  <si>
    <t>K</t>
  </si>
  <si>
    <t>Ano Acordo, Convenção ou Dissídio Coletivo</t>
  </si>
  <si>
    <t>L</t>
  </si>
  <si>
    <t>Nº de registro do Acordo, Convenção ou Dissídio Coletivo</t>
  </si>
  <si>
    <t>M</t>
  </si>
  <si>
    <t>Data-Base da Categoria (dia/mês/ano)</t>
  </si>
  <si>
    <t>Fórmulas trazidas pela CCT</t>
  </si>
  <si>
    <t>Módulo 1 - Composição da Remuneração</t>
  </si>
  <si>
    <t>Valores que podem Variar de empresa para empresa</t>
  </si>
  <si>
    <t>Composição da Remuneração</t>
  </si>
  <si>
    <t>Percentual (%)</t>
  </si>
  <si>
    <t>Valor (R$)</t>
  </si>
  <si>
    <t>Salário-Base</t>
  </si>
  <si>
    <t>Outros (especificar)</t>
  </si>
  <si>
    <t>Total</t>
  </si>
  <si>
    <t>Módulo 2 - Encargos, Benefícios (anuais, mensais e diários) e Intrajornada Suprimido</t>
  </si>
  <si>
    <t xml:space="preserve">BASE DE CÁLCULO PARA O MÓDULO 2.1: </t>
  </si>
  <si>
    <t xml:space="preserve"> MÓDULO 1</t>
  </si>
  <si>
    <t>TOTAL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</si>
  <si>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</si>
  <si>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</si>
  <si>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</si>
  <si>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</si>
  <si>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 xml:space="preserve">Férias </t>
  </si>
  <si>
    <t>Adicional de Férias</t>
  </si>
  <si>
    <t>BASE DE CÁLCULO PARA O MÓDULO 2.2:</t>
  </si>
  <si>
    <t xml:space="preserve"> MÓDULO 2.1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</si>
  <si>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</si>
  <si>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</si>
  <si>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</si>
  <si>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</si>
  <si>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</si>
  <si>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RAT x FAP</t>
  </si>
  <si>
    <t>SESC ou SESI</t>
  </si>
  <si>
    <t>SENAI - SENAC</t>
  </si>
  <si>
    <t>SEBRAE</t>
  </si>
  <si>
    <t>INCRA</t>
  </si>
  <si>
    <t>FGTS</t>
  </si>
  <si>
    <t xml:space="preserve">Total </t>
  </si>
  <si>
    <t>Submódulo 2.3 - Benefícios Mensais e Diários.</t>
  </si>
  <si>
    <t>2.3</t>
  </si>
  <si>
    <t>Benefícios Mensais e Diários</t>
  </si>
  <si>
    <t>A.1</t>
  </si>
  <si>
    <t>Auxílio Transporte Bruto</t>
  </si>
  <si>
    <t>A.2</t>
  </si>
  <si>
    <t xml:space="preserve">(-) Dedução do Vale Transporte </t>
  </si>
  <si>
    <t>A.3</t>
  </si>
  <si>
    <t>Auxílio Transporte Líquido ( A.1 - A.2 )</t>
  </si>
  <si>
    <t>B.1</t>
  </si>
  <si>
    <t>Auxílio-Refeição/Alimentação Bruto</t>
  </si>
  <si>
    <t>B.2</t>
  </si>
  <si>
    <t>(-) Dedução do Auxílio-Refeição/Alimentação</t>
  </si>
  <si>
    <t>B.3</t>
  </si>
  <si>
    <t>Auxílio-Refeição/Alimentação Líquido  ( B.1 - B.2 )</t>
  </si>
  <si>
    <t>Total ( A.3 + B.3 + C + D + E + ...)</t>
  </si>
  <si>
    <t>Submódulo 2.4 - Intrajornada Suprimido</t>
  </si>
  <si>
    <t>2.4</t>
  </si>
  <si>
    <t>Intrajornada Suprimido</t>
  </si>
  <si>
    <t>Quadro-Resumo do Módulo 2 - Encargos, Benefícios (anuais, mensais e diários) e Intrajornada Suprimido</t>
  </si>
  <si>
    <t>Encargos e Benefícios Anuais, Mensais e Diários e Intrajornada Suprimido</t>
  </si>
  <si>
    <t>BASE DE CÁLCULO PARA O MÓDULO 3:</t>
  </si>
  <si>
    <t>MÓDULO 2.1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</si>
  <si>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</si>
  <si>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</si>
  <si>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</si>
  <si>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</si>
  <si>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sobre o Aviso Prévio Indenizado</t>
  </si>
  <si>
    <t>Aviso Prévio Trabalhado</t>
  </si>
  <si>
    <t>Incidência dos encargos do submódulo 2.2 sobre o Aviso Prévio Trabalhado</t>
  </si>
  <si>
    <t>Multa do FGTS sobre o Aviso Prévio Trabalhado</t>
  </si>
  <si>
    <t>BASE DE CÁLCULO PARA O MÓDULO 4: 
MÓDULO 1 + MÓDULO 2.1 + (MÓDULO 2.3 - Aux. Transp. Liq. - Aux. Alimentação Liq.) + MÓDULO 3</t>
  </si>
  <si>
    <t>MÓDULO 1</t>
  </si>
  <si>
    <t>MÓDULO 2.3*</t>
  </si>
  <si>
    <t>MÓDULO 3</t>
  </si>
  <si>
    <t xml:space="preserve">TOTAL </t>
  </si>
  <si>
    <t>Módulo 4 - Custo de Reposição do Profissional Ausente</t>
  </si>
  <si>
    <t>Submódulo 4.1  - Substituto nas Ausências Legais</t>
  </si>
  <si>
    <t>4.1</t>
  </si>
  <si>
    <t>Substituto nas 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</si>
  <si>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</si>
  <si>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</si>
  <si>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</si>
  <si>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</si>
  <si>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</si>
  <si>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Submódulo 4.2  - Incidências sobre o Substituto nas Ausências Legais</t>
  </si>
  <si>
    <t>4.2</t>
  </si>
  <si>
    <t>Incidencia do Submódulo 2.2 sobre o Substituto nas Ausências Legais</t>
  </si>
  <si>
    <t>Quadro-Resumo do Módulo 4 - Custo de Reposição do Profissional Ausente</t>
  </si>
  <si>
    <t>Custo de Reposição do Profissional Ausente</t>
  </si>
  <si>
    <t xml:space="preserve">BASE DE CÁLCULO PARA O MÓDULO 5:
(PLANILHA ESPECÍFICA DOS INSUMOS) </t>
  </si>
  <si>
    <t>Módulo 5 - Insumos Diversos</t>
  </si>
  <si>
    <t>Insumos Diversos</t>
  </si>
  <si>
    <t>Uniformes</t>
  </si>
  <si>
    <t>Materiais</t>
  </si>
  <si>
    <t>Equipamentos</t>
  </si>
  <si>
    <t>BASE DE CÁLCULO PARA O CUSTO INDIRETO: MÓDULO 1 + MÓDULO 2 + MÓDULO 3 + MÓDULO 4 + MÓDULO 5</t>
  </si>
  <si>
    <t>MÓDULO 2</t>
  </si>
  <si>
    <t>MÓDULO 4</t>
  </si>
  <si>
    <t>MÓDULO 5</t>
  </si>
  <si>
    <t>BASE DE CÁLCULO PARA O LUCRO: 
MÓDULO 1 + MÓDULO 2 + MÓDULO 3 + MÓDULO 4 + MÓDULO 5 + CUSTO INDIRETO</t>
  </si>
  <si>
    <t>CUSTO INDIRETO</t>
  </si>
  <si>
    <t>Módulo 6 - Custos Indiretos, Tributos e Lucro</t>
  </si>
  <si>
    <t>Custos Indiretos, Tributos e Lucro</t>
  </si>
  <si>
    <t>Custos Indiretos</t>
  </si>
  <si>
    <t xml:space="preserve">Lucro </t>
  </si>
  <si>
    <t xml:space="preserve">  FATURAMENTO </t>
  </si>
  <si>
    <r>
      <t xml:space="preserve">BASE DE CÁLCULO DOS TRIBUTOS  = </t>
    </r>
    <r>
      <rPr>
        <b/>
        <sz val="12"/>
        <color theme="1"/>
        <rFont val="Times New Roman"/>
        <family val="1"/>
      </rPr>
      <t xml:space="preserve">( Faturamento / ( 1 - % Tributos ) </t>
    </r>
  </si>
  <si>
    <t>Tributos</t>
  </si>
  <si>
    <t>C1. Tributos Federais</t>
  </si>
  <si>
    <t xml:space="preserve">C1-A  (PIS)   </t>
  </si>
  <si>
    <t xml:space="preserve">C1. B  (COFINS)  </t>
  </si>
  <si>
    <t>C.2 Tributos Estaduais (especificar)</t>
  </si>
  <si>
    <t xml:space="preserve">C.3 Tributos Municipais </t>
  </si>
  <si>
    <t xml:space="preserve">C3-A (ISS)  </t>
  </si>
  <si>
    <t>SOMA DOS TRIBUTOS</t>
  </si>
  <si>
    <t>2. QUADRO-RESUMO DO CUSTO POR EMPREGADO</t>
  </si>
  <si>
    <t>Mão de obra vinculada à execução contratual (valor por empregado)</t>
  </si>
  <si>
    <t>Módulo 2 - Encargos, Benefícios (anuais, mensais e diários) e Intrajornada</t>
  </si>
  <si>
    <t>Subtotal (A + B + C + D + E)</t>
  </si>
  <si>
    <t>Módulo 6 – Custos Indiretos, Tributos e Lucro</t>
  </si>
  <si>
    <t xml:space="preserve">Valor Total por Empregado </t>
  </si>
  <si>
    <t xml:space="preserve">C1. C  (IRPJ)  </t>
  </si>
  <si>
    <t xml:space="preserve">C1. D  (CSLL)  </t>
  </si>
  <si>
    <t>Premio Cesta Básica por Assiduidade</t>
  </si>
  <si>
    <t>Seguro de vida, invalidez, funeral e PCMSO</t>
  </si>
  <si>
    <t>Gratificação por Assiduidade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</si>
</sst>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0.000%"/>
    <numFmt numFmtId="166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8"/>
      <color theme="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6"/>
      <color theme="0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Times New Roman"/>
      <family val="1"/>
    </font>
    <font>
      <b/>
      <sz val="14"/>
      <color theme="0"/>
      <name val="Verdana"/>
      <family val="2"/>
    </font>
    <font>
      <sz val="11.5"/>
      <color theme="1"/>
      <name val="Times New Roman"/>
      <family val="1"/>
    </font>
    <font>
      <b/>
      <sz val="9"/>
      <color theme="0"/>
      <name val="Verdana"/>
      <family val="2"/>
    </font>
    <font>
      <sz val="11"/>
      <color indexed="64"/>
      <name val="Calibri"/>
      <family val="2"/>
      <scheme val="minor"/>
    </font>
    <font>
      <b/>
      <sz val="12"/>
      <name val="Times New Roman"/>
      <family val="1"/>
    </font>
    <font>
      <b/>
      <sz val="12"/>
      <color rgb="FF0033CC"/>
      <name val="Times New Roman"/>
      <family val="1"/>
    </font>
    <font>
      <i/>
      <sz val="12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lightGrid">
        <bgColor theme="8" tint="-0.499984740745262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5" fillId="0" borderId="0"/>
  </cellStyleXfs>
  <cellXfs count="120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2" borderId="0" xfId="2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quotePrefix="1" applyNumberFormat="1" applyFont="1" applyFill="1" applyBorder="1" applyAlignment="1" applyProtection="1">
      <alignment horizontal="center" vertical="center"/>
      <protection locked="0"/>
    </xf>
    <xf numFmtId="4" fontId="2" fillId="3" borderId="1" xfId="0" quotePrefix="1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6" borderId="3" xfId="3" applyFont="1" applyFill="1" applyBorder="1" applyAlignment="1">
      <alignment horizontal="center" vertical="center" wrapText="1"/>
    </xf>
    <xf numFmtId="4" fontId="11" fillId="6" borderId="4" xfId="0" applyNumberFormat="1" applyFont="1" applyFill="1" applyBorder="1" applyAlignment="1">
      <alignment horizontal="center" vertical="center"/>
    </xf>
    <xf numFmtId="0" fontId="12" fillId="6" borderId="3" xfId="3" applyFont="1" applyFill="1" applyBorder="1" applyAlignment="1">
      <alignment horizontal="center" vertical="center" wrapText="1"/>
    </xf>
    <xf numFmtId="4" fontId="11" fillId="6" borderId="4" xfId="3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0" fontId="4" fillId="0" borderId="1" xfId="1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0" fontId="2" fillId="3" borderId="1" xfId="1" applyNumberFormat="1" applyFont="1" applyFill="1" applyBorder="1" applyAlignment="1" applyProtection="1">
      <alignment horizontal="center" vertical="center"/>
      <protection locked="0"/>
    </xf>
    <xf numFmtId="10" fontId="4" fillId="2" borderId="1" xfId="1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4" fontId="4" fillId="2" borderId="1" xfId="0" quotePrefix="1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5" fontId="8" fillId="2" borderId="0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10" fontId="4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justify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13" fillId="2" borderId="1" xfId="0" applyFont="1" applyFill="1" applyBorder="1" applyAlignment="1">
      <alignment horizontal="justify" vertical="center" wrapText="1"/>
    </xf>
    <xf numFmtId="166" fontId="2" fillId="0" borderId="0" xfId="0" applyNumberFormat="1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14" fillId="6" borderId="3" xfId="3" applyFont="1" applyFill="1" applyBorder="1" applyAlignment="1">
      <alignment horizontal="center" vertical="center" wrapText="1"/>
    </xf>
    <xf numFmtId="4" fontId="11" fillId="6" borderId="0" xfId="3" applyNumberFormat="1" applyFont="1" applyFill="1" applyAlignment="1">
      <alignment horizontal="center" vertical="center" wrapText="1"/>
    </xf>
    <xf numFmtId="0" fontId="16" fillId="0" borderId="1" xfId="4" applyFont="1" applyBorder="1" applyAlignment="1">
      <alignment horizontal="center" vertical="center" wrapText="1"/>
    </xf>
    <xf numFmtId="0" fontId="16" fillId="0" borderId="1" xfId="4" applyFont="1" applyBorder="1" applyAlignment="1">
      <alignment vertical="center" wrapText="1"/>
    </xf>
    <xf numFmtId="165" fontId="16" fillId="3" borderId="1" xfId="1" applyNumberFormat="1" applyFont="1" applyFill="1" applyBorder="1" applyAlignment="1" applyProtection="1">
      <alignment horizontal="center" vertical="center"/>
      <protection locked="0"/>
    </xf>
    <xf numFmtId="4" fontId="16" fillId="0" borderId="1" xfId="0" applyNumberFormat="1" applyFont="1" applyBorder="1" applyAlignment="1">
      <alignment horizontal="center" vertical="center" wrapText="1"/>
    </xf>
    <xf numFmtId="4" fontId="16" fillId="7" borderId="1" xfId="0" applyNumberFormat="1" applyFont="1" applyFill="1" applyBorder="1" applyAlignment="1">
      <alignment horizontal="center" vertical="center"/>
    </xf>
    <xf numFmtId="0" fontId="18" fillId="2" borderId="1" xfId="4" applyFont="1" applyFill="1" applyBorder="1" applyAlignment="1">
      <alignment vertical="center" wrapText="1"/>
    </xf>
    <xf numFmtId="10" fontId="4" fillId="3" borderId="1" xfId="1" applyNumberFormat="1" applyFont="1" applyFill="1" applyBorder="1" applyAlignment="1" applyProtection="1">
      <alignment horizontal="center" vertical="center"/>
      <protection locked="0"/>
    </xf>
    <xf numFmtId="165" fontId="4" fillId="3" borderId="1" xfId="1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vertical="center"/>
    </xf>
    <xf numFmtId="165" fontId="16" fillId="2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10" fontId="4" fillId="2" borderId="1" xfId="1" quotePrefix="1" applyNumberFormat="1" applyFont="1" applyFill="1" applyBorder="1" applyAlignment="1">
      <alignment horizontal="center" vertical="center"/>
    </xf>
    <xf numFmtId="10" fontId="2" fillId="2" borderId="1" xfId="1" quotePrefix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4" applyFont="1" applyFill="1" applyBorder="1" applyAlignment="1">
      <alignment horizontal="left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9" fillId="6" borderId="9" xfId="3" applyFont="1" applyFill="1" applyBorder="1" applyAlignment="1">
      <alignment horizontal="center" vertical="center" wrapText="1"/>
    </xf>
    <xf numFmtId="0" fontId="9" fillId="6" borderId="2" xfId="3" applyFont="1" applyFill="1" applyBorder="1" applyAlignment="1">
      <alignment horizontal="center" vertical="center" wrapText="1"/>
    </xf>
    <xf numFmtId="0" fontId="9" fillId="6" borderId="10" xfId="3" applyFont="1" applyFill="1" applyBorder="1" applyAlignment="1">
      <alignment horizontal="center" vertical="center" wrapText="1"/>
    </xf>
    <xf numFmtId="0" fontId="9" fillId="6" borderId="0" xfId="3" applyFont="1" applyFill="1" applyAlignment="1">
      <alignment horizontal="center" vertical="center" wrapText="1"/>
    </xf>
    <xf numFmtId="0" fontId="9" fillId="6" borderId="11" xfId="3" applyFont="1" applyFill="1" applyBorder="1" applyAlignment="1">
      <alignment horizontal="center" vertical="center" wrapText="1"/>
    </xf>
    <xf numFmtId="0" fontId="9" fillId="6" borderId="12" xfId="3" applyFont="1" applyFill="1" applyBorder="1" applyAlignment="1">
      <alignment horizontal="center" vertical="center" wrapText="1"/>
    </xf>
    <xf numFmtId="0" fontId="9" fillId="6" borderId="5" xfId="3" applyFont="1" applyFill="1" applyBorder="1" applyAlignment="1">
      <alignment horizontal="center" vertical="center" wrapText="1"/>
    </xf>
    <xf numFmtId="0" fontId="9" fillId="6" borderId="6" xfId="3" applyFont="1" applyFill="1" applyBorder="1" applyAlignment="1">
      <alignment horizontal="center" vertical="center" wrapText="1"/>
    </xf>
    <xf numFmtId="0" fontId="17" fillId="7" borderId="1" xfId="4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left" vertical="center" wrapText="1"/>
    </xf>
    <xf numFmtId="0" fontId="3" fillId="7" borderId="0" xfId="0" applyFont="1" applyFill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8" fillId="3" borderId="1" xfId="2" applyFont="1" applyFill="1" applyBorder="1" applyAlignment="1" applyProtection="1">
      <alignment horizontal="center" vertical="center"/>
      <protection locked="0"/>
    </xf>
    <xf numFmtId="0" fontId="8" fillId="3" borderId="1" xfId="2" applyFont="1" applyFill="1" applyBorder="1" applyAlignment="1" applyProtection="1">
      <alignment horizontal="center" vertical="center" wrapText="1"/>
      <protection locked="0"/>
    </xf>
    <xf numFmtId="49" fontId="8" fillId="3" borderId="1" xfId="2" applyNumberFormat="1" applyFont="1" applyFill="1" applyBorder="1" applyAlignment="1" applyProtection="1">
      <alignment horizontal="center" vertical="center"/>
      <protection locked="0"/>
    </xf>
    <xf numFmtId="2" fontId="8" fillId="3" borderId="1" xfId="2" applyNumberFormat="1" applyFont="1" applyFill="1" applyBorder="1" applyAlignment="1" applyProtection="1">
      <alignment horizontal="center" vertical="center"/>
      <protection locked="0"/>
    </xf>
    <xf numFmtId="164" fontId="8" fillId="3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">
    <cellStyle name="Normal" xfId="0" builtinId="0"/>
    <cellStyle name="Normal 2" xfId="4" xr:uid="{60B328E9-99F7-46A8-BE76-E8E05AD20F96}"/>
    <cellStyle name="Normal 2 2" xfId="3" xr:uid="{6E7B4D33-AFB4-4E6C-84DF-D295B3E0EC98}"/>
    <cellStyle name="Normal 4" xfId="2" xr:uid="{70C9AF42-83E6-4F01-A58A-D4B0055E99E4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187C9-BC39-4578-ADCF-E93F29BEDA42}">
  <dimension ref="A1:G214"/>
  <sheetViews>
    <sheetView tabSelected="1" view="pageBreakPreview" topLeftCell="A4" zoomScaleNormal="100" zoomScaleSheetLayoutView="100" workbookViewId="0">
      <selection activeCell="A212" sqref="A212:C212"/>
    </sheetView>
  </sheetViews>
  <sheetFormatPr defaultColWidth="0" defaultRowHeight="15.6" x14ac:dyDescent="0.3"/>
  <cols>
    <col min="1" max="1" width="9.109375" style="10" customWidth="1"/>
    <col min="2" max="2" width="72.109375" style="10" customWidth="1"/>
    <col min="3" max="3" width="18" style="10" customWidth="1"/>
    <col min="4" max="4" width="40.88671875" style="10" customWidth="1"/>
    <col min="5" max="5" width="7.88671875" style="2" customWidth="1"/>
    <col min="6" max="6" width="12" style="1" hidden="1" customWidth="1"/>
    <col min="7" max="7" width="15.109375" style="1" hidden="1" customWidth="1"/>
    <col min="8" max="16384" width="14" style="1" hidden="1"/>
  </cols>
  <sheetData>
    <row r="1" spans="1:6" ht="15.75" customHeight="1" x14ac:dyDescent="0.3">
      <c r="A1" s="115"/>
      <c r="B1" s="115"/>
      <c r="C1" s="115"/>
      <c r="D1" s="115"/>
      <c r="E1" s="115"/>
    </row>
    <row r="2" spans="1:6" ht="57" customHeight="1" x14ac:dyDescent="0.3">
      <c r="A2" s="116" t="s">
        <v>0</v>
      </c>
      <c r="B2" s="116"/>
      <c r="C2" s="116"/>
      <c r="D2" s="116"/>
    </row>
    <row r="3" spans="1:6" ht="18.75" customHeight="1" x14ac:dyDescent="0.3">
      <c r="A3" s="3"/>
      <c r="B3" s="3"/>
      <c r="C3" s="3"/>
      <c r="D3" s="3"/>
    </row>
    <row r="4" spans="1:6" ht="57" customHeight="1" x14ac:dyDescent="0.3">
      <c r="A4" s="115" t="s">
        <v>1</v>
      </c>
      <c r="B4" s="115"/>
      <c r="C4" s="115"/>
      <c r="D4" s="115"/>
    </row>
    <row r="5" spans="1:6" ht="17.25" customHeight="1" x14ac:dyDescent="0.3">
      <c r="A5" s="3"/>
      <c r="B5" s="3"/>
      <c r="C5" s="3"/>
      <c r="D5" s="3"/>
    </row>
    <row r="6" spans="1:6" x14ac:dyDescent="0.3">
      <c r="A6" s="117" t="s">
        <v>2</v>
      </c>
      <c r="B6" s="117"/>
      <c r="C6" s="117"/>
      <c r="D6" s="117"/>
    </row>
    <row r="8" spans="1:6" ht="22.8" x14ac:dyDescent="0.3">
      <c r="A8" s="118" t="s">
        <v>3</v>
      </c>
      <c r="B8" s="118"/>
      <c r="C8" s="118"/>
      <c r="D8" s="118"/>
    </row>
    <row r="9" spans="1:6" ht="22.8" x14ac:dyDescent="0.3">
      <c r="A9" s="118" t="s">
        <v>4</v>
      </c>
      <c r="B9" s="118"/>
      <c r="C9" s="118"/>
      <c r="D9" s="118"/>
    </row>
    <row r="10" spans="1:6" x14ac:dyDescent="0.3">
      <c r="A10" s="119"/>
      <c r="B10" s="119"/>
      <c r="C10" s="119"/>
      <c r="D10" s="119"/>
    </row>
    <row r="11" spans="1:6" x14ac:dyDescent="0.3">
      <c r="A11" s="83" t="s">
        <v>5</v>
      </c>
      <c r="B11" s="83"/>
      <c r="C11" s="83"/>
      <c r="D11" s="83"/>
      <c r="F11" s="1" t="s">
        <v>6</v>
      </c>
    </row>
    <row r="12" spans="1:6" x14ac:dyDescent="0.3">
      <c r="A12" s="4"/>
      <c r="B12" s="4"/>
      <c r="C12" s="4"/>
      <c r="D12" s="4"/>
      <c r="F12" s="1" t="s">
        <v>7</v>
      </c>
    </row>
    <row r="13" spans="1:6" x14ac:dyDescent="0.3">
      <c r="A13" s="5" t="s">
        <v>8</v>
      </c>
      <c r="B13" s="6" t="s">
        <v>9</v>
      </c>
      <c r="C13" s="112"/>
      <c r="D13" s="112"/>
      <c r="E13" s="7"/>
    </row>
    <row r="14" spans="1:6" x14ac:dyDescent="0.3">
      <c r="A14" s="5" t="s">
        <v>10</v>
      </c>
      <c r="B14" s="6" t="s">
        <v>11</v>
      </c>
      <c r="C14" s="112"/>
      <c r="D14" s="112"/>
      <c r="E14" s="7"/>
    </row>
    <row r="15" spans="1:6" x14ac:dyDescent="0.3">
      <c r="A15" s="5" t="s">
        <v>12</v>
      </c>
      <c r="B15" s="6" t="s">
        <v>13</v>
      </c>
      <c r="C15" s="114"/>
      <c r="D15" s="114"/>
      <c r="E15" s="7"/>
    </row>
    <row r="16" spans="1:6" x14ac:dyDescent="0.3">
      <c r="A16" s="5" t="s">
        <v>14</v>
      </c>
      <c r="B16" s="6" t="s">
        <v>15</v>
      </c>
      <c r="C16" s="112"/>
      <c r="D16" s="112"/>
      <c r="E16" s="7"/>
    </row>
    <row r="17" spans="1:6" x14ac:dyDescent="0.3">
      <c r="A17" s="5" t="s">
        <v>16</v>
      </c>
      <c r="B17" s="8" t="s">
        <v>17</v>
      </c>
      <c r="C17" s="110"/>
      <c r="D17" s="110"/>
      <c r="E17" s="9"/>
    </row>
    <row r="18" spans="1:6" x14ac:dyDescent="0.3">
      <c r="A18" s="5" t="s">
        <v>18</v>
      </c>
      <c r="B18" s="8" t="s">
        <v>19</v>
      </c>
      <c r="C18" s="111"/>
      <c r="D18" s="110"/>
      <c r="E18" s="9"/>
    </row>
    <row r="19" spans="1:6" x14ac:dyDescent="0.3">
      <c r="A19" s="5" t="s">
        <v>20</v>
      </c>
      <c r="B19" s="8" t="s">
        <v>21</v>
      </c>
      <c r="C19" s="112"/>
      <c r="D19" s="112"/>
      <c r="E19" s="9"/>
    </row>
    <row r="20" spans="1:6" x14ac:dyDescent="0.3">
      <c r="A20" s="5" t="s">
        <v>22</v>
      </c>
      <c r="B20" s="6" t="s">
        <v>23</v>
      </c>
      <c r="C20" s="112"/>
      <c r="D20" s="112"/>
      <c r="E20" s="9"/>
    </row>
    <row r="21" spans="1:6" x14ac:dyDescent="0.3">
      <c r="A21" s="5" t="s">
        <v>24</v>
      </c>
      <c r="B21" s="6" t="s">
        <v>25</v>
      </c>
      <c r="C21" s="113"/>
      <c r="D21" s="113"/>
      <c r="E21" s="9"/>
    </row>
    <row r="22" spans="1:6" x14ac:dyDescent="0.3">
      <c r="A22" s="5" t="s">
        <v>26</v>
      </c>
      <c r="B22" s="6" t="s">
        <v>27</v>
      </c>
      <c r="C22" s="110"/>
      <c r="D22" s="110"/>
      <c r="E22" s="9"/>
    </row>
    <row r="23" spans="1:6" x14ac:dyDescent="0.3">
      <c r="A23" s="5" t="s">
        <v>28</v>
      </c>
      <c r="B23" s="6" t="s">
        <v>29</v>
      </c>
      <c r="C23" s="112"/>
      <c r="D23" s="112"/>
      <c r="E23" s="9"/>
    </row>
    <row r="24" spans="1:6" x14ac:dyDescent="0.3">
      <c r="A24" s="5" t="s">
        <v>30</v>
      </c>
      <c r="B24" s="6" t="s">
        <v>31</v>
      </c>
      <c r="C24" s="110"/>
      <c r="D24" s="110"/>
      <c r="E24" s="9"/>
    </row>
    <row r="25" spans="1:6" x14ac:dyDescent="0.3">
      <c r="A25" s="5" t="s">
        <v>32</v>
      </c>
      <c r="B25" s="6" t="s">
        <v>33</v>
      </c>
      <c r="C25" s="114"/>
      <c r="D25" s="114"/>
      <c r="E25" s="9"/>
    </row>
    <row r="27" spans="1:6" x14ac:dyDescent="0.3">
      <c r="F27" s="1" t="s">
        <v>34</v>
      </c>
    </row>
    <row r="28" spans="1:6" x14ac:dyDescent="0.3">
      <c r="A28" s="83" t="s">
        <v>35</v>
      </c>
      <c r="B28" s="83"/>
      <c r="C28" s="83"/>
      <c r="D28" s="83"/>
      <c r="F28" s="1" t="s">
        <v>36</v>
      </c>
    </row>
    <row r="30" spans="1:6" x14ac:dyDescent="0.3">
      <c r="A30" s="5">
        <v>1</v>
      </c>
      <c r="B30" s="5" t="s">
        <v>37</v>
      </c>
      <c r="C30" s="5" t="s">
        <v>38</v>
      </c>
      <c r="D30" s="5" t="s">
        <v>39</v>
      </c>
    </row>
    <row r="31" spans="1:6" x14ac:dyDescent="0.3">
      <c r="A31" s="11" t="s">
        <v>8</v>
      </c>
      <c r="B31" s="6" t="s">
        <v>40</v>
      </c>
      <c r="C31" s="12"/>
      <c r="D31" s="13">
        <f>C21</f>
        <v>0</v>
      </c>
    </row>
    <row r="32" spans="1:6" x14ac:dyDescent="0.3">
      <c r="A32" s="14" t="s">
        <v>10</v>
      </c>
      <c r="B32" s="15" t="s">
        <v>153</v>
      </c>
      <c r="C32" s="16"/>
      <c r="D32" s="17"/>
    </row>
    <row r="33" spans="1:4" x14ac:dyDescent="0.3">
      <c r="A33" s="14" t="s">
        <v>12</v>
      </c>
      <c r="B33" s="15" t="s">
        <v>41</v>
      </c>
      <c r="C33" s="16"/>
      <c r="D33" s="18"/>
    </row>
    <row r="34" spans="1:4" x14ac:dyDescent="0.3">
      <c r="A34" s="14"/>
      <c r="B34" s="15"/>
      <c r="C34" s="16"/>
      <c r="D34" s="17"/>
    </row>
    <row r="35" spans="1:4" x14ac:dyDescent="0.3">
      <c r="A35" s="14"/>
      <c r="B35" s="15"/>
      <c r="C35" s="16"/>
      <c r="D35" s="17"/>
    </row>
    <row r="36" spans="1:4" x14ac:dyDescent="0.3">
      <c r="A36" s="80" t="s">
        <v>42</v>
      </c>
      <c r="B36" s="80"/>
      <c r="C36" s="19"/>
      <c r="D36" s="20">
        <f>SUM(D31:D35)</f>
        <v>0</v>
      </c>
    </row>
    <row r="39" spans="1:4" x14ac:dyDescent="0.3">
      <c r="A39" s="83" t="s">
        <v>43</v>
      </c>
      <c r="B39" s="83"/>
      <c r="C39" s="83"/>
      <c r="D39" s="83"/>
    </row>
    <row r="40" spans="1:4" ht="16.2" thickBot="1" x14ac:dyDescent="0.35">
      <c r="A40" s="21"/>
    </row>
    <row r="41" spans="1:4" ht="16.8" thickTop="1" thickBot="1" x14ac:dyDescent="0.35">
      <c r="A41" s="105" t="s">
        <v>44</v>
      </c>
      <c r="B41" s="105"/>
      <c r="C41" s="22" t="s">
        <v>45</v>
      </c>
      <c r="D41" s="23">
        <f>D36</f>
        <v>0</v>
      </c>
    </row>
    <row r="42" spans="1:4" ht="18.600000000000001" thickTop="1" thickBot="1" x14ac:dyDescent="0.35">
      <c r="A42" s="106"/>
      <c r="B42" s="106"/>
      <c r="C42" s="24" t="s">
        <v>46</v>
      </c>
      <c r="D42" s="25">
        <f>SUM(D41:D41)</f>
        <v>0</v>
      </c>
    </row>
    <row r="43" spans="1:4" ht="16.2" thickTop="1" x14ac:dyDescent="0.3">
      <c r="A43" s="21"/>
    </row>
    <row r="44" spans="1:4" x14ac:dyDescent="0.3">
      <c r="A44" s="98" t="s">
        <v>47</v>
      </c>
      <c r="B44" s="98"/>
      <c r="C44" s="98"/>
      <c r="D44" s="98"/>
    </row>
    <row r="46" spans="1:4" x14ac:dyDescent="0.3">
      <c r="A46" s="5" t="s">
        <v>48</v>
      </c>
      <c r="B46" s="5" t="s">
        <v>49</v>
      </c>
      <c r="C46" s="5" t="s">
        <v>38</v>
      </c>
      <c r="D46" s="5" t="s">
        <v>39</v>
      </c>
    </row>
    <row r="47" spans="1:4" x14ac:dyDescent="0.3">
      <c r="A47" s="11" t="s">
        <v>8</v>
      </c>
      <c r="B47" s="6" t="s">
        <v>50</v>
      </c>
      <c r="C47" s="78">
        <f>1/12</f>
        <v>8.3333333333333329E-2</v>
      </c>
      <c r="D47" s="26">
        <f>ROUND($D$42*C47,2)</f>
        <v>0</v>
      </c>
    </row>
    <row r="48" spans="1:4" x14ac:dyDescent="0.3">
      <c r="A48" s="11" t="s">
        <v>10</v>
      </c>
      <c r="B48" s="6" t="s">
        <v>51</v>
      </c>
      <c r="C48" s="79">
        <f>1/12</f>
        <v>8.3333333333333329E-2</v>
      </c>
      <c r="D48" s="26">
        <f>ROUND($D$42*C48,2)</f>
        <v>0</v>
      </c>
    </row>
    <row r="49" spans="1:4" x14ac:dyDescent="0.3">
      <c r="A49" s="11" t="s">
        <v>12</v>
      </c>
      <c r="B49" s="6" t="s">
        <v>52</v>
      </c>
      <c r="C49" s="79">
        <f>100%/3/12</f>
        <v>2.7777777777777776E-2</v>
      </c>
      <c r="D49" s="26">
        <f>ROUND($D$42*C49,2)</f>
        <v>0</v>
      </c>
    </row>
    <row r="50" spans="1:4" x14ac:dyDescent="0.3">
      <c r="A50" s="103" t="s">
        <v>42</v>
      </c>
      <c r="B50" s="104"/>
      <c r="C50" s="32">
        <f>SUM(C47:C49)</f>
        <v>0.19444444444444442</v>
      </c>
      <c r="D50" s="20">
        <f>SUM(D47:D49)</f>
        <v>0</v>
      </c>
    </row>
    <row r="51" spans="1:4" x14ac:dyDescent="0.3">
      <c r="A51" s="27"/>
    </row>
    <row r="52" spans="1:4" ht="16.2" thickBot="1" x14ac:dyDescent="0.35"/>
    <row r="53" spans="1:4" ht="16.8" thickTop="1" thickBot="1" x14ac:dyDescent="0.35">
      <c r="A53" s="105" t="s">
        <v>53</v>
      </c>
      <c r="B53" s="105"/>
      <c r="C53" s="22" t="s">
        <v>45</v>
      </c>
      <c r="D53" s="23">
        <f>D36</f>
        <v>0</v>
      </c>
    </row>
    <row r="54" spans="1:4" ht="16.8" thickTop="1" thickBot="1" x14ac:dyDescent="0.35">
      <c r="A54" s="106"/>
      <c r="B54" s="106"/>
      <c r="C54" s="22" t="s">
        <v>54</v>
      </c>
      <c r="D54" s="25">
        <f>D50</f>
        <v>0</v>
      </c>
    </row>
    <row r="55" spans="1:4" ht="18.600000000000001" thickTop="1" thickBot="1" x14ac:dyDescent="0.35">
      <c r="A55" s="106"/>
      <c r="B55" s="106"/>
      <c r="C55" s="24" t="s">
        <v>46</v>
      </c>
      <c r="D55" s="25">
        <f>SUM(D53:D54)</f>
        <v>0</v>
      </c>
    </row>
    <row r="56" spans="1:4" ht="16.2" thickTop="1" x14ac:dyDescent="0.3"/>
    <row r="57" spans="1:4" x14ac:dyDescent="0.3">
      <c r="A57" s="109" t="s">
        <v>55</v>
      </c>
      <c r="B57" s="109"/>
      <c r="C57" s="109"/>
      <c r="D57" s="109"/>
    </row>
    <row r="59" spans="1:4" x14ac:dyDescent="0.3">
      <c r="A59" s="5" t="s">
        <v>56</v>
      </c>
      <c r="B59" s="5" t="s">
        <v>57</v>
      </c>
      <c r="C59" s="5" t="s">
        <v>38</v>
      </c>
      <c r="D59" s="5" t="s">
        <v>39</v>
      </c>
    </row>
    <row r="60" spans="1:4" x14ac:dyDescent="0.3">
      <c r="A60" s="11" t="s">
        <v>8</v>
      </c>
      <c r="B60" s="6" t="s">
        <v>58</v>
      </c>
      <c r="C60" s="28">
        <v>0.2</v>
      </c>
      <c r="D60" s="29">
        <f>ROUND($D$55*C60,2)</f>
        <v>0</v>
      </c>
    </row>
    <row r="61" spans="1:4" x14ac:dyDescent="0.3">
      <c r="A61" s="11" t="s">
        <v>10</v>
      </c>
      <c r="B61" s="6" t="s">
        <v>59</v>
      </c>
      <c r="C61" s="28">
        <v>2.5000000000000001E-2</v>
      </c>
      <c r="D61" s="29">
        <f>ROUND($D$55*C61,2)</f>
        <v>0</v>
      </c>
    </row>
    <row r="62" spans="1:4" x14ac:dyDescent="0.3">
      <c r="A62" s="11" t="s">
        <v>12</v>
      </c>
      <c r="B62" s="6" t="s">
        <v>60</v>
      </c>
      <c r="C62" s="30">
        <v>0.06</v>
      </c>
      <c r="D62" s="29">
        <f>ROUND($D$55*C62,2)</f>
        <v>0</v>
      </c>
    </row>
    <row r="63" spans="1:4" x14ac:dyDescent="0.3">
      <c r="A63" s="11" t="s">
        <v>14</v>
      </c>
      <c r="B63" s="6" t="s">
        <v>61</v>
      </c>
      <c r="C63" s="28">
        <v>1.4999999999999999E-2</v>
      </c>
      <c r="D63" s="29">
        <f>ROUND($D$55*C63,2)</f>
        <v>0</v>
      </c>
    </row>
    <row r="64" spans="1:4" x14ac:dyDescent="0.3">
      <c r="A64" s="11" t="s">
        <v>16</v>
      </c>
      <c r="B64" s="6" t="s">
        <v>62</v>
      </c>
      <c r="C64" s="28">
        <v>0.01</v>
      </c>
      <c r="D64" s="29">
        <f>ROUND($D$55*C64,2)</f>
        <v>0</v>
      </c>
    </row>
    <row r="65" spans="1:5" x14ac:dyDescent="0.3">
      <c r="A65" s="11" t="s">
        <v>18</v>
      </c>
      <c r="B65" s="6" t="s">
        <v>63</v>
      </c>
      <c r="C65" s="28">
        <v>6.0000000000000001E-3</v>
      </c>
      <c r="D65" s="29">
        <f t="shared" ref="D65:D67" si="0">ROUND($D$55*C65,2)</f>
        <v>0</v>
      </c>
    </row>
    <row r="66" spans="1:5" x14ac:dyDescent="0.3">
      <c r="A66" s="11" t="s">
        <v>20</v>
      </c>
      <c r="B66" s="6" t="s">
        <v>64</v>
      </c>
      <c r="C66" s="28">
        <v>2E-3</v>
      </c>
      <c r="D66" s="29">
        <f t="shared" si="0"/>
        <v>0</v>
      </c>
    </row>
    <row r="67" spans="1:5" x14ac:dyDescent="0.3">
      <c r="A67" s="11" t="s">
        <v>22</v>
      </c>
      <c r="B67" s="6" t="s">
        <v>65</v>
      </c>
      <c r="C67" s="31">
        <v>0.08</v>
      </c>
      <c r="D67" s="29">
        <f t="shared" si="0"/>
        <v>0</v>
      </c>
    </row>
    <row r="68" spans="1:5" x14ac:dyDescent="0.3">
      <c r="A68" s="80" t="s">
        <v>66</v>
      </c>
      <c r="B68" s="80"/>
      <c r="C68" s="32">
        <f>SUM(C60:C67)</f>
        <v>0.39800000000000008</v>
      </c>
      <c r="D68" s="20">
        <f>SUM(D60:D67)</f>
        <v>0</v>
      </c>
    </row>
    <row r="69" spans="1:5" x14ac:dyDescent="0.3">
      <c r="A69" s="27"/>
    </row>
    <row r="71" spans="1:5" x14ac:dyDescent="0.3">
      <c r="A71" s="98" t="s">
        <v>67</v>
      </c>
      <c r="B71" s="98"/>
      <c r="C71" s="98"/>
      <c r="D71" s="98"/>
    </row>
    <row r="73" spans="1:5" x14ac:dyDescent="0.3">
      <c r="A73" s="5" t="s">
        <v>68</v>
      </c>
      <c r="B73" s="80" t="s">
        <v>69</v>
      </c>
      <c r="C73" s="80"/>
      <c r="D73" s="5" t="s">
        <v>39</v>
      </c>
    </row>
    <row r="74" spans="1:5" x14ac:dyDescent="0.3">
      <c r="A74" s="11" t="s">
        <v>70</v>
      </c>
      <c r="B74" s="84" t="s">
        <v>71</v>
      </c>
      <c r="C74" s="84"/>
      <c r="D74" s="17">
        <f>0*2*26</f>
        <v>0</v>
      </c>
    </row>
    <row r="75" spans="1:5" x14ac:dyDescent="0.3">
      <c r="A75" s="11" t="s">
        <v>72</v>
      </c>
      <c r="B75" s="84" t="s">
        <v>73</v>
      </c>
      <c r="C75" s="84"/>
      <c r="D75" s="33" t="str">
        <f>IF(D74&lt;=0,"0,00",IF(ROUND(D31*6%,2)&gt;D74,D74,ROUND(D31*6%,2)))</f>
        <v>0,00</v>
      </c>
    </row>
    <row r="76" spans="1:5" x14ac:dyDescent="0.3">
      <c r="A76" s="11" t="s">
        <v>74</v>
      </c>
      <c r="B76" s="84" t="s">
        <v>75</v>
      </c>
      <c r="C76" s="84"/>
      <c r="D76" s="33">
        <f>D74-D75</f>
        <v>0</v>
      </c>
    </row>
    <row r="77" spans="1:5" x14ac:dyDescent="0.3">
      <c r="A77" s="11" t="s">
        <v>76</v>
      </c>
      <c r="B77" s="84" t="s">
        <v>77</v>
      </c>
      <c r="C77" s="84"/>
      <c r="D77" s="17">
        <f>0*22</f>
        <v>0</v>
      </c>
    </row>
    <row r="78" spans="1:5" x14ac:dyDescent="0.3">
      <c r="A78" s="11" t="s">
        <v>78</v>
      </c>
      <c r="B78" s="84" t="s">
        <v>79</v>
      </c>
      <c r="C78" s="84"/>
      <c r="D78" s="17">
        <f>D77*20%</f>
        <v>0</v>
      </c>
    </row>
    <row r="79" spans="1:5" x14ac:dyDescent="0.3">
      <c r="A79" s="11" t="s">
        <v>80</v>
      </c>
      <c r="B79" s="84" t="s">
        <v>81</v>
      </c>
      <c r="C79" s="84"/>
      <c r="D79" s="33">
        <f>D77-D78</f>
        <v>0</v>
      </c>
    </row>
    <row r="80" spans="1:5" s="36" customFormat="1" x14ac:dyDescent="0.3">
      <c r="A80" s="14" t="s">
        <v>12</v>
      </c>
      <c r="B80" s="85" t="s">
        <v>151</v>
      </c>
      <c r="C80" s="85"/>
      <c r="D80" s="34">
        <v>0</v>
      </c>
      <c r="E80" s="35"/>
    </row>
    <row r="81" spans="1:5" s="36" customFormat="1" x14ac:dyDescent="0.3">
      <c r="A81" s="14" t="s">
        <v>14</v>
      </c>
      <c r="B81" s="85" t="s">
        <v>152</v>
      </c>
      <c r="C81" s="85"/>
      <c r="D81" s="37">
        <v>0</v>
      </c>
      <c r="E81" s="35"/>
    </row>
    <row r="82" spans="1:5" s="36" customFormat="1" x14ac:dyDescent="0.3">
      <c r="A82" s="14" t="s">
        <v>16</v>
      </c>
      <c r="B82" s="85" t="s">
        <v>41</v>
      </c>
      <c r="C82" s="85"/>
      <c r="D82" s="37">
        <v>0</v>
      </c>
      <c r="E82" s="35"/>
    </row>
    <row r="83" spans="1:5" x14ac:dyDescent="0.3">
      <c r="A83" s="80" t="s">
        <v>82</v>
      </c>
      <c r="B83" s="80"/>
      <c r="C83" s="80"/>
      <c r="D83" s="20">
        <f>SUM(D80:D82)+D76+D79</f>
        <v>0</v>
      </c>
    </row>
    <row r="86" spans="1:5" x14ac:dyDescent="0.3">
      <c r="A86" s="98" t="s">
        <v>83</v>
      </c>
      <c r="B86" s="98"/>
      <c r="C86" s="98"/>
      <c r="D86" s="98"/>
    </row>
    <row r="88" spans="1:5" x14ac:dyDescent="0.3">
      <c r="A88" s="5" t="s">
        <v>84</v>
      </c>
      <c r="B88" s="80" t="s">
        <v>85</v>
      </c>
      <c r="C88" s="80"/>
      <c r="D88" s="5" t="s">
        <v>39</v>
      </c>
    </row>
    <row r="89" spans="1:5" x14ac:dyDescent="0.3">
      <c r="A89" s="11" t="s">
        <v>8</v>
      </c>
      <c r="B89" s="84" t="s">
        <v>85</v>
      </c>
      <c r="C89" s="84"/>
      <c r="D89" s="37">
        <f>(((SUM(D31:D32)/220)*50%)+(SUM(D31:D32)/220))*7</f>
        <v>0</v>
      </c>
    </row>
    <row r="90" spans="1:5" x14ac:dyDescent="0.3">
      <c r="A90" s="80" t="s">
        <v>42</v>
      </c>
      <c r="B90" s="80"/>
      <c r="C90" s="80"/>
      <c r="D90" s="20">
        <f>SUM(D89)</f>
        <v>0</v>
      </c>
    </row>
    <row r="91" spans="1:5" x14ac:dyDescent="0.3">
      <c r="A91" s="3"/>
      <c r="B91" s="3"/>
      <c r="C91" s="38"/>
    </row>
    <row r="92" spans="1:5" x14ac:dyDescent="0.3">
      <c r="A92" s="3"/>
      <c r="B92" s="3"/>
      <c r="C92" s="38"/>
    </row>
    <row r="93" spans="1:5" x14ac:dyDescent="0.3">
      <c r="A93" s="83" t="s">
        <v>86</v>
      </c>
      <c r="B93" s="83"/>
      <c r="C93" s="83"/>
      <c r="D93" s="83"/>
    </row>
    <row r="95" spans="1:5" x14ac:dyDescent="0.3">
      <c r="A95" s="5">
        <v>2</v>
      </c>
      <c r="B95" s="80" t="s">
        <v>87</v>
      </c>
      <c r="C95" s="80"/>
      <c r="D95" s="5" t="s">
        <v>39</v>
      </c>
    </row>
    <row r="96" spans="1:5" x14ac:dyDescent="0.3">
      <c r="A96" s="11" t="s">
        <v>48</v>
      </c>
      <c r="B96" s="84" t="s">
        <v>49</v>
      </c>
      <c r="C96" s="84"/>
      <c r="D96" s="39">
        <f>D50</f>
        <v>0</v>
      </c>
    </row>
    <row r="97" spans="1:5" x14ac:dyDescent="0.3">
      <c r="A97" s="11" t="s">
        <v>56</v>
      </c>
      <c r="B97" s="84" t="s">
        <v>57</v>
      </c>
      <c r="C97" s="84"/>
      <c r="D97" s="40">
        <f>D68</f>
        <v>0</v>
      </c>
    </row>
    <row r="98" spans="1:5" x14ac:dyDescent="0.3">
      <c r="A98" s="11" t="s">
        <v>68</v>
      </c>
      <c r="B98" s="84" t="s">
        <v>69</v>
      </c>
      <c r="C98" s="84"/>
      <c r="D98" s="40">
        <f>D83</f>
        <v>0</v>
      </c>
    </row>
    <row r="99" spans="1:5" x14ac:dyDescent="0.3">
      <c r="A99" s="11" t="s">
        <v>84</v>
      </c>
      <c r="B99" s="84" t="s">
        <v>85</v>
      </c>
      <c r="C99" s="84"/>
      <c r="D99" s="40">
        <f>D90</f>
        <v>0</v>
      </c>
    </row>
    <row r="100" spans="1:5" x14ac:dyDescent="0.3">
      <c r="A100" s="80" t="s">
        <v>42</v>
      </c>
      <c r="B100" s="80"/>
      <c r="C100" s="80"/>
      <c r="D100" s="20">
        <f>SUM(D96:D99)</f>
        <v>0</v>
      </c>
    </row>
    <row r="102" spans="1:5" ht="16.2" thickBot="1" x14ac:dyDescent="0.35">
      <c r="E102" s="41"/>
    </row>
    <row r="103" spans="1:5" ht="16.8" thickTop="1" thickBot="1" x14ac:dyDescent="0.35">
      <c r="A103" s="99" t="s">
        <v>88</v>
      </c>
      <c r="B103" s="105"/>
      <c r="C103" s="22" t="s">
        <v>45</v>
      </c>
      <c r="D103" s="23">
        <f>D36</f>
        <v>0</v>
      </c>
    </row>
    <row r="104" spans="1:5" ht="16.8" thickTop="1" thickBot="1" x14ac:dyDescent="0.35">
      <c r="A104" s="101"/>
      <c r="B104" s="106"/>
      <c r="C104" s="22" t="s">
        <v>89</v>
      </c>
      <c r="D104" s="23">
        <f>D50</f>
        <v>0</v>
      </c>
    </row>
    <row r="105" spans="1:5" ht="18.600000000000001" thickTop="1" thickBot="1" x14ac:dyDescent="0.35">
      <c r="A105" s="106"/>
      <c r="B105" s="106"/>
      <c r="C105" s="24" t="s">
        <v>46</v>
      </c>
      <c r="D105" s="25">
        <f>SUM(D103:D104)</f>
        <v>0</v>
      </c>
    </row>
    <row r="106" spans="1:5" ht="16.2" thickTop="1" x14ac:dyDescent="0.3"/>
    <row r="107" spans="1:5" x14ac:dyDescent="0.3">
      <c r="A107" s="83" t="s">
        <v>90</v>
      </c>
      <c r="B107" s="83"/>
      <c r="C107" s="83"/>
      <c r="D107" s="83"/>
    </row>
    <row r="109" spans="1:5" x14ac:dyDescent="0.3">
      <c r="A109" s="5">
        <v>3</v>
      </c>
      <c r="B109" s="5" t="s">
        <v>91</v>
      </c>
      <c r="C109" s="5" t="s">
        <v>38</v>
      </c>
      <c r="D109" s="5" t="s">
        <v>39</v>
      </c>
    </row>
    <row r="110" spans="1:5" x14ac:dyDescent="0.3">
      <c r="A110" s="11" t="s">
        <v>8</v>
      </c>
      <c r="B110" s="42" t="s">
        <v>92</v>
      </c>
      <c r="C110" s="28">
        <f>1/12*5.55%</f>
        <v>4.6249999999999998E-3</v>
      </c>
      <c r="D110" s="13">
        <f>ROUND($D$105*C110,2)</f>
        <v>0</v>
      </c>
      <c r="E110" s="43"/>
    </row>
    <row r="111" spans="1:5" x14ac:dyDescent="0.3">
      <c r="A111" s="12" t="s">
        <v>10</v>
      </c>
      <c r="B111" s="44" t="s">
        <v>93</v>
      </c>
      <c r="C111" s="45">
        <f>8%*C110</f>
        <v>3.6999999999999999E-4</v>
      </c>
      <c r="D111" s="26">
        <f>ROUND($D$105*C111,2)</f>
        <v>0</v>
      </c>
      <c r="E111" s="46"/>
    </row>
    <row r="112" spans="1:5" x14ac:dyDescent="0.3">
      <c r="A112" s="12" t="s">
        <v>12</v>
      </c>
      <c r="B112" s="44" t="s">
        <v>94</v>
      </c>
      <c r="C112" s="31">
        <f>(8%*40%*5.55%)</f>
        <v>1.776E-3</v>
      </c>
      <c r="D112" s="26">
        <f>ROUND($D$105*C112,2)</f>
        <v>0</v>
      </c>
      <c r="E112" s="47"/>
    </row>
    <row r="113" spans="1:4" x14ac:dyDescent="0.3">
      <c r="A113" s="12" t="s">
        <v>14</v>
      </c>
      <c r="B113" s="44" t="s">
        <v>95</v>
      </c>
      <c r="C113" s="31">
        <f>((1/30*7)/12)</f>
        <v>1.9444444444444445E-2</v>
      </c>
      <c r="D113" s="26">
        <f>ROUND($D$105*C113,2)</f>
        <v>0</v>
      </c>
    </row>
    <row r="114" spans="1:4" x14ac:dyDescent="0.3">
      <c r="A114" s="12" t="s">
        <v>16</v>
      </c>
      <c r="B114" s="48" t="s">
        <v>96</v>
      </c>
      <c r="C114" s="31">
        <f>C68*C113</f>
        <v>7.7388888888888906E-3</v>
      </c>
      <c r="D114" s="26">
        <f>ROUND($D$105*C114,2)</f>
        <v>0</v>
      </c>
    </row>
    <row r="115" spans="1:4" x14ac:dyDescent="0.3">
      <c r="A115" s="12" t="s">
        <v>18</v>
      </c>
      <c r="B115" s="44" t="s">
        <v>97</v>
      </c>
      <c r="C115" s="31">
        <f>((0.08*0.4))</f>
        <v>3.2000000000000001E-2</v>
      </c>
      <c r="D115" s="26">
        <f t="shared" ref="D115" si="1">ROUND($D$105*C115,2)</f>
        <v>0</v>
      </c>
    </row>
    <row r="116" spans="1:4" x14ac:dyDescent="0.3">
      <c r="A116" s="107" t="s">
        <v>42</v>
      </c>
      <c r="B116" s="108"/>
      <c r="C116" s="77">
        <f>SUM(C110:C115)</f>
        <v>6.5954333333333337E-2</v>
      </c>
      <c r="D116" s="20">
        <f>SUM(D110:D115)</f>
        <v>0</v>
      </c>
    </row>
    <row r="117" spans="1:4" x14ac:dyDescent="0.3">
      <c r="D117" s="49"/>
    </row>
    <row r="118" spans="1:4" ht="16.2" thickBot="1" x14ac:dyDescent="0.35"/>
    <row r="119" spans="1:4" ht="16.8" thickTop="1" thickBot="1" x14ac:dyDescent="0.35">
      <c r="A119" s="99" t="s">
        <v>98</v>
      </c>
      <c r="B119" s="100"/>
      <c r="C119" s="22" t="s">
        <v>99</v>
      </c>
      <c r="D119" s="25">
        <f>D36</f>
        <v>0</v>
      </c>
    </row>
    <row r="120" spans="1:4" ht="16.8" thickTop="1" thickBot="1" x14ac:dyDescent="0.35">
      <c r="A120" s="101"/>
      <c r="B120" s="102"/>
      <c r="C120" s="22" t="s">
        <v>89</v>
      </c>
      <c r="D120" s="25">
        <f>D50</f>
        <v>0</v>
      </c>
    </row>
    <row r="121" spans="1:4" ht="16.8" thickTop="1" thickBot="1" x14ac:dyDescent="0.35">
      <c r="A121" s="101"/>
      <c r="B121" s="102"/>
      <c r="C121" s="22" t="s">
        <v>100</v>
      </c>
      <c r="D121" s="25">
        <f>D83-D76-D79</f>
        <v>0</v>
      </c>
    </row>
    <row r="122" spans="1:4" ht="16.8" thickTop="1" thickBot="1" x14ac:dyDescent="0.35">
      <c r="A122" s="101"/>
      <c r="B122" s="102"/>
      <c r="C122" s="22" t="s">
        <v>101</v>
      </c>
      <c r="D122" s="25">
        <f>D116</f>
        <v>0</v>
      </c>
    </row>
    <row r="123" spans="1:4" ht="18.600000000000001" thickTop="1" thickBot="1" x14ac:dyDescent="0.35">
      <c r="A123" s="101"/>
      <c r="B123" s="102"/>
      <c r="C123" s="50" t="s">
        <v>102</v>
      </c>
      <c r="D123" s="25">
        <f>SUM(D119:D122)</f>
        <v>0</v>
      </c>
    </row>
    <row r="124" spans="1:4" ht="16.2" thickTop="1" x14ac:dyDescent="0.3"/>
    <row r="125" spans="1:4" x14ac:dyDescent="0.3">
      <c r="A125" s="83" t="s">
        <v>103</v>
      </c>
      <c r="B125" s="83"/>
      <c r="C125" s="83"/>
      <c r="D125" s="83"/>
    </row>
    <row r="126" spans="1:4" x14ac:dyDescent="0.3">
      <c r="A126" s="4"/>
      <c r="B126" s="4"/>
      <c r="C126" s="4"/>
      <c r="D126" s="4"/>
    </row>
    <row r="127" spans="1:4" x14ac:dyDescent="0.3">
      <c r="A127" s="98" t="s">
        <v>104</v>
      </c>
      <c r="B127" s="98"/>
      <c r="C127" s="98"/>
      <c r="D127" s="98"/>
    </row>
    <row r="129" spans="1:5" x14ac:dyDescent="0.3">
      <c r="A129" s="5" t="s">
        <v>105</v>
      </c>
      <c r="B129" s="5" t="s">
        <v>106</v>
      </c>
      <c r="C129" s="5" t="s">
        <v>38</v>
      </c>
      <c r="D129" s="5" t="s">
        <v>39</v>
      </c>
    </row>
    <row r="130" spans="1:5" x14ac:dyDescent="0.3">
      <c r="A130" s="11" t="s">
        <v>8</v>
      </c>
      <c r="B130" s="6" t="s">
        <v>107</v>
      </c>
      <c r="C130" s="51">
        <v>0</v>
      </c>
      <c r="D130" s="13">
        <f>ROUND(C130*$D$123,2)</f>
        <v>0</v>
      </c>
    </row>
    <row r="131" spans="1:5" x14ac:dyDescent="0.3">
      <c r="A131" s="11" t="s">
        <v>10</v>
      </c>
      <c r="B131" s="6" t="s">
        <v>108</v>
      </c>
      <c r="C131" s="51">
        <f>ROUND(5.96/365,5)</f>
        <v>1.6330000000000001E-2</v>
      </c>
      <c r="D131" s="13">
        <f>ROUND(C131*$D$123,2)</f>
        <v>0</v>
      </c>
    </row>
    <row r="132" spans="1:5" x14ac:dyDescent="0.3">
      <c r="A132" s="11" t="s">
        <v>12</v>
      </c>
      <c r="B132" s="6" t="s">
        <v>109</v>
      </c>
      <c r="C132" s="51">
        <f>(5/30)/12*0.015</f>
        <v>2.0833333333333332E-4</v>
      </c>
      <c r="D132" s="13">
        <f>ROUND(C132*$D$123,2)</f>
        <v>0</v>
      </c>
    </row>
    <row r="133" spans="1:5" x14ac:dyDescent="0.3">
      <c r="A133" s="11" t="s">
        <v>14</v>
      </c>
      <c r="B133" s="6" t="s">
        <v>110</v>
      </c>
      <c r="C133" s="51">
        <f>15/30/12*8%</f>
        <v>3.3333333333333331E-3</v>
      </c>
      <c r="D133" s="13">
        <f>ROUND(C133*$D$123,2)</f>
        <v>0</v>
      </c>
    </row>
    <row r="134" spans="1:5" x14ac:dyDescent="0.3">
      <c r="A134" s="11" t="s">
        <v>16</v>
      </c>
      <c r="B134" s="6" t="s">
        <v>111</v>
      </c>
      <c r="C134" s="52">
        <f>0.02*(4/12)/12</f>
        <v>5.5555555555555556E-4</v>
      </c>
      <c r="D134" s="13">
        <f>ROUND(C134*$D$123,2)</f>
        <v>0</v>
      </c>
    </row>
    <row r="135" spans="1:5" s="36" customFormat="1" x14ac:dyDescent="0.3">
      <c r="A135" s="14" t="s">
        <v>18</v>
      </c>
      <c r="B135" s="15" t="s">
        <v>41</v>
      </c>
      <c r="C135" s="53"/>
      <c r="D135" s="34"/>
      <c r="E135" s="35"/>
    </row>
    <row r="136" spans="1:5" s="36" customFormat="1" x14ac:dyDescent="0.3">
      <c r="A136" s="14"/>
      <c r="B136" s="15"/>
      <c r="C136" s="53"/>
      <c r="D136" s="34"/>
      <c r="E136" s="35"/>
    </row>
    <row r="137" spans="1:5" x14ac:dyDescent="0.3">
      <c r="A137" s="80" t="s">
        <v>66</v>
      </c>
      <c r="B137" s="80"/>
      <c r="C137" s="54">
        <f>SUM(C130:C135)</f>
        <v>2.0427222222222225E-2</v>
      </c>
      <c r="D137" s="75">
        <f>SUM(D130:D136)</f>
        <v>0</v>
      </c>
    </row>
    <row r="138" spans="1:5" x14ac:dyDescent="0.3">
      <c r="A138" s="55"/>
      <c r="B138" s="55"/>
      <c r="C138" s="56"/>
      <c r="D138" s="57"/>
    </row>
    <row r="139" spans="1:5" x14ac:dyDescent="0.3">
      <c r="A139" s="98" t="s">
        <v>112</v>
      </c>
      <c r="B139" s="98"/>
      <c r="C139" s="98"/>
      <c r="D139" s="98"/>
    </row>
    <row r="141" spans="1:5" x14ac:dyDescent="0.3">
      <c r="A141" s="5" t="s">
        <v>113</v>
      </c>
      <c r="B141" s="5" t="s">
        <v>114</v>
      </c>
      <c r="C141" s="5" t="s">
        <v>38</v>
      </c>
      <c r="D141" s="5" t="s">
        <v>39</v>
      </c>
    </row>
    <row r="142" spans="1:5" x14ac:dyDescent="0.3">
      <c r="A142" s="58" t="s">
        <v>8</v>
      </c>
      <c r="B142" s="58" t="s">
        <v>114</v>
      </c>
      <c r="C142" s="59">
        <f>C137*C68</f>
        <v>8.1300344444444478E-3</v>
      </c>
      <c r="D142" s="60">
        <f>ROUND(C142*D123,2)</f>
        <v>0</v>
      </c>
    </row>
    <row r="143" spans="1:5" x14ac:dyDescent="0.3">
      <c r="A143" s="103" t="s">
        <v>66</v>
      </c>
      <c r="B143" s="104"/>
      <c r="C143" s="54">
        <f>SUM(C142)</f>
        <v>8.1300344444444478E-3</v>
      </c>
      <c r="D143" s="75">
        <f>D142</f>
        <v>0</v>
      </c>
    </row>
    <row r="144" spans="1:5" x14ac:dyDescent="0.3">
      <c r="A144" s="55"/>
      <c r="B144" s="55"/>
      <c r="C144" s="56"/>
      <c r="D144" s="57"/>
    </row>
    <row r="145" spans="1:4" x14ac:dyDescent="0.3">
      <c r="A145" s="83" t="s">
        <v>115</v>
      </c>
      <c r="B145" s="83"/>
      <c r="C145" s="83"/>
      <c r="D145" s="83"/>
    </row>
    <row r="147" spans="1:4" x14ac:dyDescent="0.3">
      <c r="A147" s="5">
        <v>4</v>
      </c>
      <c r="B147" s="80" t="s">
        <v>116</v>
      </c>
      <c r="C147" s="80"/>
      <c r="D147" s="5" t="s">
        <v>39</v>
      </c>
    </row>
    <row r="148" spans="1:4" x14ac:dyDescent="0.3">
      <c r="A148" s="11" t="s">
        <v>105</v>
      </c>
      <c r="B148" s="84" t="str">
        <f>B129</f>
        <v>Substituto nas Ausências Legais</v>
      </c>
      <c r="C148" s="84"/>
      <c r="D148" s="39">
        <f>D137</f>
        <v>0</v>
      </c>
    </row>
    <row r="149" spans="1:4" x14ac:dyDescent="0.3">
      <c r="A149" s="11" t="s">
        <v>113</v>
      </c>
      <c r="B149" s="84" t="str">
        <f>B141</f>
        <v>Incidencia do Submódulo 2.2 sobre o Substituto nas Ausências Legais</v>
      </c>
      <c r="C149" s="84"/>
      <c r="D149" s="40">
        <f>D143</f>
        <v>0</v>
      </c>
    </row>
    <row r="150" spans="1:4" x14ac:dyDescent="0.3">
      <c r="A150" s="80" t="s">
        <v>42</v>
      </c>
      <c r="B150" s="80"/>
      <c r="C150" s="80"/>
      <c r="D150" s="20">
        <f>SUM(D148:D149)</f>
        <v>0</v>
      </c>
    </row>
    <row r="151" spans="1:4" x14ac:dyDescent="0.3">
      <c r="A151" s="55"/>
      <c r="B151" s="55"/>
      <c r="C151" s="56"/>
      <c r="D151" s="57"/>
    </row>
    <row r="152" spans="1:4" ht="16.2" thickBot="1" x14ac:dyDescent="0.35"/>
    <row r="153" spans="1:4" ht="16.2" thickTop="1" x14ac:dyDescent="0.3">
      <c r="A153" s="99" t="s">
        <v>117</v>
      </c>
      <c r="B153" s="99"/>
      <c r="C153" s="99"/>
      <c r="D153" s="100"/>
    </row>
    <row r="154" spans="1:4" ht="29.25" customHeight="1" x14ac:dyDescent="0.3">
      <c r="A154" s="101"/>
      <c r="B154" s="101"/>
      <c r="C154" s="101"/>
      <c r="D154" s="102"/>
    </row>
    <row r="156" spans="1:4" x14ac:dyDescent="0.3">
      <c r="A156" s="83" t="s">
        <v>118</v>
      </c>
      <c r="B156" s="83"/>
      <c r="C156" s="83"/>
      <c r="D156" s="83"/>
    </row>
    <row r="158" spans="1:4" x14ac:dyDescent="0.3">
      <c r="A158" s="5">
        <v>5</v>
      </c>
      <c r="B158" s="80" t="s">
        <v>119</v>
      </c>
      <c r="C158" s="80"/>
      <c r="D158" s="5" t="s">
        <v>39</v>
      </c>
    </row>
    <row r="159" spans="1:4" x14ac:dyDescent="0.3">
      <c r="A159" s="11" t="s">
        <v>8</v>
      </c>
      <c r="B159" s="84" t="s">
        <v>120</v>
      </c>
      <c r="C159" s="84"/>
      <c r="D159" s="37"/>
    </row>
    <row r="160" spans="1:4" x14ac:dyDescent="0.3">
      <c r="A160" s="11" t="s">
        <v>10</v>
      </c>
      <c r="B160" s="84" t="s">
        <v>121</v>
      </c>
      <c r="C160" s="84"/>
      <c r="D160" s="37"/>
    </row>
    <row r="161" spans="1:4" x14ac:dyDescent="0.3">
      <c r="A161" s="11" t="s">
        <v>12</v>
      </c>
      <c r="B161" s="84" t="s">
        <v>122</v>
      </c>
      <c r="C161" s="84"/>
      <c r="D161" s="37"/>
    </row>
    <row r="162" spans="1:4" x14ac:dyDescent="0.3">
      <c r="A162" s="14" t="s">
        <v>14</v>
      </c>
      <c r="B162" s="85" t="s">
        <v>41</v>
      </c>
      <c r="C162" s="85"/>
      <c r="D162" s="37"/>
    </row>
    <row r="163" spans="1:4" x14ac:dyDescent="0.3">
      <c r="A163" s="14"/>
      <c r="B163" s="86"/>
      <c r="C163" s="87"/>
      <c r="D163" s="37"/>
    </row>
    <row r="164" spans="1:4" x14ac:dyDescent="0.3">
      <c r="A164" s="80" t="s">
        <v>66</v>
      </c>
      <c r="B164" s="80"/>
      <c r="C164" s="80"/>
      <c r="D164" s="61">
        <f>SUM(D159:D163)</f>
        <v>0</v>
      </c>
    </row>
    <row r="166" spans="1:4" ht="16.2" thickBot="1" x14ac:dyDescent="0.35"/>
    <row r="167" spans="1:4" ht="16.8" thickTop="1" thickBot="1" x14ac:dyDescent="0.35">
      <c r="A167" s="88" t="s">
        <v>123</v>
      </c>
      <c r="B167" s="89"/>
      <c r="C167" s="22" t="s">
        <v>99</v>
      </c>
      <c r="D167" s="25">
        <f>D36</f>
        <v>0</v>
      </c>
    </row>
    <row r="168" spans="1:4" ht="16.8" thickTop="1" thickBot="1" x14ac:dyDescent="0.35">
      <c r="A168" s="90"/>
      <c r="B168" s="91"/>
      <c r="C168" s="22" t="s">
        <v>124</v>
      </c>
      <c r="D168" s="25">
        <f>D100</f>
        <v>0</v>
      </c>
    </row>
    <row r="169" spans="1:4" ht="16.8" thickTop="1" thickBot="1" x14ac:dyDescent="0.35">
      <c r="A169" s="90"/>
      <c r="B169" s="91"/>
      <c r="C169" s="22" t="s">
        <v>101</v>
      </c>
      <c r="D169" s="25">
        <f>D116</f>
        <v>0</v>
      </c>
    </row>
    <row r="170" spans="1:4" ht="16.8" thickTop="1" thickBot="1" x14ac:dyDescent="0.35">
      <c r="A170" s="90"/>
      <c r="B170" s="91"/>
      <c r="C170" s="22" t="s">
        <v>125</v>
      </c>
      <c r="D170" s="25">
        <f>D150</f>
        <v>0</v>
      </c>
    </row>
    <row r="171" spans="1:4" ht="16.8" thickTop="1" thickBot="1" x14ac:dyDescent="0.35">
      <c r="A171" s="90"/>
      <c r="B171" s="91"/>
      <c r="C171" s="22" t="s">
        <v>126</v>
      </c>
      <c r="D171" s="25">
        <f>D164</f>
        <v>0</v>
      </c>
    </row>
    <row r="172" spans="1:4" ht="18.600000000000001" thickTop="1" thickBot="1" x14ac:dyDescent="0.35">
      <c r="A172" s="92"/>
      <c r="B172" s="93"/>
      <c r="C172" s="50" t="s">
        <v>102</v>
      </c>
      <c r="D172" s="25">
        <f>SUM(D167:D171)</f>
        <v>0</v>
      </c>
    </row>
    <row r="173" spans="1:4" ht="16.8" thickTop="1" thickBot="1" x14ac:dyDescent="0.35">
      <c r="A173" s="89" t="s">
        <v>127</v>
      </c>
      <c r="B173" s="94"/>
      <c r="C173" s="22" t="s">
        <v>99</v>
      </c>
      <c r="D173" s="25">
        <f>D42</f>
        <v>0</v>
      </c>
    </row>
    <row r="174" spans="1:4" ht="16.8" thickTop="1" thickBot="1" x14ac:dyDescent="0.35">
      <c r="A174" s="91"/>
      <c r="B174" s="95"/>
      <c r="C174" s="22" t="s">
        <v>124</v>
      </c>
      <c r="D174" s="25">
        <f>D168</f>
        <v>0</v>
      </c>
    </row>
    <row r="175" spans="1:4" ht="16.8" thickTop="1" thickBot="1" x14ac:dyDescent="0.35">
      <c r="A175" s="91"/>
      <c r="B175" s="95"/>
      <c r="C175" s="22" t="s">
        <v>101</v>
      </c>
      <c r="D175" s="25">
        <f>D169</f>
        <v>0</v>
      </c>
    </row>
    <row r="176" spans="1:4" ht="16.8" thickTop="1" thickBot="1" x14ac:dyDescent="0.35">
      <c r="A176" s="91"/>
      <c r="B176" s="95"/>
      <c r="C176" s="22" t="s">
        <v>125</v>
      </c>
      <c r="D176" s="25">
        <f>D170</f>
        <v>0</v>
      </c>
    </row>
    <row r="177" spans="1:5" ht="16.8" thickTop="1" thickBot="1" x14ac:dyDescent="0.35">
      <c r="A177" s="91"/>
      <c r="B177" s="95"/>
      <c r="C177" s="22" t="s">
        <v>126</v>
      </c>
      <c r="D177" s="25">
        <f>D171</f>
        <v>0</v>
      </c>
    </row>
    <row r="178" spans="1:5" ht="16.8" thickTop="1" thickBot="1" x14ac:dyDescent="0.35">
      <c r="A178" s="91"/>
      <c r="B178" s="95"/>
      <c r="C178" s="62" t="s">
        <v>128</v>
      </c>
      <c r="D178" s="25">
        <f>D184</f>
        <v>0</v>
      </c>
    </row>
    <row r="179" spans="1:5" ht="18.600000000000001" thickTop="1" thickBot="1" x14ac:dyDescent="0.35">
      <c r="A179" s="91"/>
      <c r="B179" s="95"/>
      <c r="C179" s="50" t="s">
        <v>102</v>
      </c>
      <c r="D179" s="63">
        <f>SUM(D173:D178)</f>
        <v>0</v>
      </c>
    </row>
    <row r="180" spans="1:5" ht="16.2" thickTop="1" x14ac:dyDescent="0.3"/>
    <row r="181" spans="1:5" x14ac:dyDescent="0.3">
      <c r="A181" s="83" t="s">
        <v>129</v>
      </c>
      <c r="B181" s="83"/>
      <c r="C181" s="83"/>
      <c r="D181" s="83"/>
    </row>
    <row r="183" spans="1:5" x14ac:dyDescent="0.3">
      <c r="A183" s="5">
        <v>6</v>
      </c>
      <c r="B183" s="5" t="s">
        <v>130</v>
      </c>
      <c r="C183" s="5" t="s">
        <v>38</v>
      </c>
      <c r="D183" s="5" t="s">
        <v>39</v>
      </c>
    </row>
    <row r="184" spans="1:5" x14ac:dyDescent="0.3">
      <c r="A184" s="64" t="s">
        <v>8</v>
      </c>
      <c r="B184" s="65" t="s">
        <v>131</v>
      </c>
      <c r="C184" s="66">
        <v>0</v>
      </c>
      <c r="D184" s="67">
        <f>IF($C$184&gt;100%,"PERCENTUAL MÁXIMO ULTRAPASSADO",ROUND(+$D$172*$C$184,2))</f>
        <v>0</v>
      </c>
    </row>
    <row r="185" spans="1:5" x14ac:dyDescent="0.3">
      <c r="A185" s="64" t="s">
        <v>10</v>
      </c>
      <c r="B185" s="65" t="s">
        <v>132</v>
      </c>
      <c r="C185" s="66">
        <v>0</v>
      </c>
      <c r="D185" s="67">
        <f>IF($C$185&gt;100%,"PERCENTUAL MÁXIMO ULTRAPASSADO)",ROUND($C$185*($D$179),2))</f>
        <v>0</v>
      </c>
    </row>
    <row r="186" spans="1:5" x14ac:dyDescent="0.3">
      <c r="A186" s="96" t="s">
        <v>133</v>
      </c>
      <c r="B186" s="96"/>
      <c r="C186" s="96"/>
      <c r="D186" s="68">
        <f>D172+D184+D185</f>
        <v>0</v>
      </c>
    </row>
    <row r="187" spans="1:5" x14ac:dyDescent="0.3">
      <c r="A187" s="96" t="s">
        <v>134</v>
      </c>
      <c r="B187" s="96"/>
      <c r="C187" s="96"/>
      <c r="D187" s="68">
        <f>ROUND(D186/(1-C197),2)</f>
        <v>0</v>
      </c>
    </row>
    <row r="188" spans="1:5" x14ac:dyDescent="0.3">
      <c r="A188" s="64" t="s">
        <v>12</v>
      </c>
      <c r="B188" s="97" t="s">
        <v>135</v>
      </c>
      <c r="C188" s="97"/>
      <c r="D188" s="97"/>
    </row>
    <row r="189" spans="1:5" x14ac:dyDescent="0.3">
      <c r="A189" s="65"/>
      <c r="B189" s="81" t="s">
        <v>136</v>
      </c>
      <c r="C189" s="81"/>
      <c r="D189" s="81"/>
      <c r="E189" s="43"/>
    </row>
    <row r="190" spans="1:5" x14ac:dyDescent="0.3">
      <c r="A190" s="65"/>
      <c r="B190" s="69" t="s">
        <v>137</v>
      </c>
      <c r="C190" s="70">
        <v>6.4999999999999997E-3</v>
      </c>
      <c r="D190" s="26">
        <f>ROUND($D$187*C190,2)</f>
        <v>0</v>
      </c>
    </row>
    <row r="191" spans="1:5" x14ac:dyDescent="0.3">
      <c r="A191" s="65"/>
      <c r="B191" s="69" t="s">
        <v>138</v>
      </c>
      <c r="C191" s="70">
        <v>0.03</v>
      </c>
      <c r="D191" s="26">
        <f>ROUND($D$187*C191,2)</f>
        <v>0</v>
      </c>
    </row>
    <row r="192" spans="1:5" x14ac:dyDescent="0.3">
      <c r="A192" s="65"/>
      <c r="B192" s="69" t="s">
        <v>149</v>
      </c>
      <c r="C192" s="70">
        <v>4.8000000000000001E-2</v>
      </c>
      <c r="D192" s="26">
        <f>ROUND($D$187*C192,2)</f>
        <v>0</v>
      </c>
    </row>
    <row r="193" spans="1:4" x14ac:dyDescent="0.3">
      <c r="A193" s="65"/>
      <c r="B193" s="69" t="s">
        <v>150</v>
      </c>
      <c r="C193" s="70">
        <v>2.8799999999999999E-2</v>
      </c>
      <c r="D193" s="26">
        <f>ROUND($D$187*C193,2)</f>
        <v>0</v>
      </c>
    </row>
    <row r="194" spans="1:4" x14ac:dyDescent="0.3">
      <c r="A194" s="65"/>
      <c r="B194" s="81" t="s">
        <v>139</v>
      </c>
      <c r="C194" s="81"/>
      <c r="D194" s="81"/>
    </row>
    <row r="195" spans="1:4" x14ac:dyDescent="0.3">
      <c r="A195" s="65"/>
      <c r="B195" s="81" t="s">
        <v>140</v>
      </c>
      <c r="C195" s="81"/>
      <c r="D195" s="81"/>
    </row>
    <row r="196" spans="1:4" x14ac:dyDescent="0.3">
      <c r="A196" s="65"/>
      <c r="B196" s="69" t="s">
        <v>141</v>
      </c>
      <c r="C196" s="71">
        <v>0.05</v>
      </c>
      <c r="D196" s="26">
        <f>ROUND($D$187*C196,2)</f>
        <v>0</v>
      </c>
    </row>
    <row r="197" spans="1:4" x14ac:dyDescent="0.3">
      <c r="A197" s="65"/>
      <c r="B197" s="72" t="s">
        <v>142</v>
      </c>
      <c r="C197" s="73">
        <f>C190+C191+C192+C193+C196</f>
        <v>0.1633</v>
      </c>
      <c r="D197" s="74">
        <f>D190+D191+D192+D193+D196</f>
        <v>0</v>
      </c>
    </row>
    <row r="198" spans="1:4" x14ac:dyDescent="0.3">
      <c r="A198" s="82" t="s">
        <v>42</v>
      </c>
      <c r="B198" s="82"/>
      <c r="C198" s="82"/>
      <c r="D198" s="74">
        <f>D197+D185+D184</f>
        <v>0</v>
      </c>
    </row>
    <row r="202" spans="1:4" x14ac:dyDescent="0.3">
      <c r="A202" s="83" t="s">
        <v>143</v>
      </c>
      <c r="B202" s="83"/>
      <c r="C202" s="83"/>
      <c r="D202" s="83"/>
    </row>
    <row r="204" spans="1:4" x14ac:dyDescent="0.3">
      <c r="A204" s="80" t="s">
        <v>144</v>
      </c>
      <c r="B204" s="80"/>
      <c r="C204" s="80"/>
      <c r="D204" s="5" t="s">
        <v>39</v>
      </c>
    </row>
    <row r="205" spans="1:4" x14ac:dyDescent="0.3">
      <c r="A205" s="5" t="s">
        <v>8</v>
      </c>
      <c r="B205" s="84" t="s">
        <v>35</v>
      </c>
      <c r="C205" s="84"/>
      <c r="D205" s="39">
        <f>D36</f>
        <v>0</v>
      </c>
    </row>
    <row r="206" spans="1:4" x14ac:dyDescent="0.3">
      <c r="A206" s="5" t="s">
        <v>10</v>
      </c>
      <c r="B206" s="84" t="s">
        <v>145</v>
      </c>
      <c r="C206" s="84"/>
      <c r="D206" s="39">
        <f>D100</f>
        <v>0</v>
      </c>
    </row>
    <row r="207" spans="1:4" x14ac:dyDescent="0.3">
      <c r="A207" s="5" t="s">
        <v>12</v>
      </c>
      <c r="B207" s="84" t="s">
        <v>90</v>
      </c>
      <c r="C207" s="84"/>
      <c r="D207" s="39">
        <f>D116</f>
        <v>0</v>
      </c>
    </row>
    <row r="208" spans="1:4" x14ac:dyDescent="0.3">
      <c r="A208" s="5" t="s">
        <v>14</v>
      </c>
      <c r="B208" s="84" t="s">
        <v>103</v>
      </c>
      <c r="C208" s="84"/>
      <c r="D208" s="39">
        <f>D170</f>
        <v>0</v>
      </c>
    </row>
    <row r="209" spans="1:4" x14ac:dyDescent="0.3">
      <c r="A209" s="5" t="s">
        <v>16</v>
      </c>
      <c r="B209" s="84" t="s">
        <v>118</v>
      </c>
      <c r="C209" s="84"/>
      <c r="D209" s="39">
        <f>D164</f>
        <v>0</v>
      </c>
    </row>
    <row r="210" spans="1:4" x14ac:dyDescent="0.3">
      <c r="A210" s="80" t="s">
        <v>146</v>
      </c>
      <c r="B210" s="80"/>
      <c r="C210" s="80"/>
      <c r="D210" s="75">
        <f>SUM(D205:D209)</f>
        <v>0</v>
      </c>
    </row>
    <row r="211" spans="1:4" x14ac:dyDescent="0.3">
      <c r="A211" s="5" t="s">
        <v>18</v>
      </c>
      <c r="B211" s="84" t="s">
        <v>147</v>
      </c>
      <c r="C211" s="84"/>
      <c r="D211" s="39">
        <f>D198</f>
        <v>0</v>
      </c>
    </row>
    <row r="212" spans="1:4" x14ac:dyDescent="0.3">
      <c r="A212" s="80" t="s">
        <v>148</v>
      </c>
      <c r="B212" s="80"/>
      <c r="C212" s="80"/>
      <c r="D212" s="75">
        <f>ROUND(D210+D211,2)</f>
        <v>0</v>
      </c>
    </row>
    <row r="214" spans="1:4" x14ac:dyDescent="0.3">
      <c r="D214" s="76"/>
    </row>
  </sheetData>
  <mergeCells count="96">
    <mergeCell ref="C16:D16"/>
    <mergeCell ref="A1:E1"/>
    <mergeCell ref="A2:D2"/>
    <mergeCell ref="A4:D4"/>
    <mergeCell ref="A6:D6"/>
    <mergeCell ref="A8:D8"/>
    <mergeCell ref="A9:D9"/>
    <mergeCell ref="A10:D10"/>
    <mergeCell ref="A11:D11"/>
    <mergeCell ref="C13:D13"/>
    <mergeCell ref="C14:D14"/>
    <mergeCell ref="C15:D15"/>
    <mergeCell ref="A39:D39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A28:D28"/>
    <mergeCell ref="A36:B36"/>
    <mergeCell ref="B77:C77"/>
    <mergeCell ref="A41:B42"/>
    <mergeCell ref="A44:D44"/>
    <mergeCell ref="A53:B55"/>
    <mergeCell ref="A57:D57"/>
    <mergeCell ref="A68:B68"/>
    <mergeCell ref="A71:D71"/>
    <mergeCell ref="B73:C73"/>
    <mergeCell ref="B74:C74"/>
    <mergeCell ref="B75:C75"/>
    <mergeCell ref="B76:C76"/>
    <mergeCell ref="A50:B50"/>
    <mergeCell ref="B95:C95"/>
    <mergeCell ref="B78:C78"/>
    <mergeCell ref="B79:C79"/>
    <mergeCell ref="B80:C80"/>
    <mergeCell ref="B81:C81"/>
    <mergeCell ref="B82:C82"/>
    <mergeCell ref="A83:C83"/>
    <mergeCell ref="A86:D86"/>
    <mergeCell ref="B88:C88"/>
    <mergeCell ref="B89:C89"/>
    <mergeCell ref="A90:C90"/>
    <mergeCell ref="A93:D93"/>
    <mergeCell ref="A137:B137"/>
    <mergeCell ref="B96:C96"/>
    <mergeCell ref="B97:C97"/>
    <mergeCell ref="B98:C98"/>
    <mergeCell ref="B99:C99"/>
    <mergeCell ref="A100:C100"/>
    <mergeCell ref="A103:B105"/>
    <mergeCell ref="A107:D107"/>
    <mergeCell ref="A119:B123"/>
    <mergeCell ref="A125:D125"/>
    <mergeCell ref="A127:D127"/>
    <mergeCell ref="A116:B116"/>
    <mergeCell ref="B160:C160"/>
    <mergeCell ref="A139:D139"/>
    <mergeCell ref="A145:D145"/>
    <mergeCell ref="B147:C147"/>
    <mergeCell ref="B148:C148"/>
    <mergeCell ref="B149:C149"/>
    <mergeCell ref="A150:C150"/>
    <mergeCell ref="A153:D154"/>
    <mergeCell ref="A156:D156"/>
    <mergeCell ref="B158:C158"/>
    <mergeCell ref="B159:C159"/>
    <mergeCell ref="A143:B143"/>
    <mergeCell ref="B194:D194"/>
    <mergeCell ref="B161:C161"/>
    <mergeCell ref="B162:C162"/>
    <mergeCell ref="B163:C163"/>
    <mergeCell ref="A164:C164"/>
    <mergeCell ref="A167:B172"/>
    <mergeCell ref="A173:B179"/>
    <mergeCell ref="A181:D181"/>
    <mergeCell ref="A186:C186"/>
    <mergeCell ref="A187:C187"/>
    <mergeCell ref="B188:D188"/>
    <mergeCell ref="B189:D189"/>
    <mergeCell ref="A212:C212"/>
    <mergeCell ref="B195:D195"/>
    <mergeCell ref="A198:C198"/>
    <mergeCell ref="A202:D202"/>
    <mergeCell ref="A204:C204"/>
    <mergeCell ref="B205:C205"/>
    <mergeCell ref="B206:C206"/>
    <mergeCell ref="B207:C207"/>
    <mergeCell ref="B208:C208"/>
    <mergeCell ref="B209:C209"/>
    <mergeCell ref="A210:C210"/>
    <mergeCell ref="B211:C211"/>
  </mergeCells>
  <pageMargins left="0.511811024" right="0.511811024" top="0.78740157499999996" bottom="0.78740157499999996" header="0.31496062000000002" footer="0.31496062000000002"/>
  <pageSetup paperSize="9" scale="6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</dc:creator>
  <cp:lastModifiedBy>VItOr</cp:lastModifiedBy>
  <cp:lastPrinted>2021-07-27T13:56:51Z</cp:lastPrinted>
  <dcterms:created xsi:type="dcterms:W3CDTF">2021-03-03T20:47:32Z</dcterms:created>
  <dcterms:modified xsi:type="dcterms:W3CDTF">2024-10-16T17:33:59Z</dcterms:modified>
</cp:coreProperties>
</file>