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gif" ContentType="image/gif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windowWidth="20490" windowHeight="7815"/>
  </bookViews>
  <sheets>
    <sheet name="Calculo INSS e IRPF " sheetId="1" r:id="rId1"/>
    <sheet name="Calculo serviços de transportes" sheetId="2" r:id="rId2"/>
  </sheets>
  <definedNames>
    <definedName name="_xlnm.Print_Area" localSheetId="0">'Calculo INSS e IRPF '!$A:$L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B11" authorId="0">
      <text>
        <r>
          <rPr>
            <b/>
            <sz val="6"/>
            <rFont val="Arial"/>
            <charset val="0"/>
          </rPr>
          <t>Para deduzir correatamente verificar tabela auxiliar ao lado</t>
        </r>
      </text>
    </comment>
  </commentList>
</comments>
</file>

<file path=xl/sharedStrings.xml><?xml version="1.0" encoding="utf-8"?>
<sst xmlns="http://schemas.openxmlformats.org/spreadsheetml/2006/main" count="79" uniqueCount="65">
  <si>
    <t>PLANILHA PARA SIMULAÇÃO DE CÁLCULO DO INSS E IRRF</t>
  </si>
  <si>
    <r>
      <rPr>
        <sz val="11"/>
        <rFont val="Calibri"/>
        <charset val="0"/>
        <scheme val="minor"/>
      </rPr>
      <t xml:space="preserve">TABELA PROGRESSIVA COM VIGÊNCIA A PARTIR DE </t>
    </r>
    <r>
      <rPr>
        <b/>
        <sz val="11"/>
        <rFont val="Calibri"/>
        <charset val="0"/>
      </rPr>
      <t>JANEIRO/2023</t>
    </r>
  </si>
  <si>
    <t>Segurados Empregado/Empregado Doméstico/ Trabalhador Avulso/Prestador de Serviço PF</t>
  </si>
  <si>
    <t>Versão da Planilha:  2023</t>
  </si>
  <si>
    <t>VALOR DA RENDA PARA CALCULO DOS TRIBUTOS</t>
  </si>
  <si>
    <t>Alíquota de Contribuição Efetiva:</t>
  </si>
  <si>
    <t>CÁLCULO DO IRRF</t>
  </si>
  <si>
    <t>VALOR EM REAIS R$</t>
  </si>
  <si>
    <t>Base de Cálculo</t>
  </si>
  <si>
    <t>Salário de Contribuição</t>
  </si>
  <si>
    <t>Alíquota</t>
  </si>
  <si>
    <t>Faixa =&gt; Salário de Contribuição =&gt; Valor INSS</t>
  </si>
  <si>
    <t>INSS Devido</t>
  </si>
  <si>
    <t>INSS Calculos</t>
  </si>
  <si>
    <t>Remuneração por Faixa</t>
  </si>
  <si>
    <t>Arredondar Cálculo 2</t>
  </si>
  <si>
    <t>Tabela IRRF</t>
  </si>
  <si>
    <t>Dedução</t>
  </si>
  <si>
    <t>Valor</t>
  </si>
  <si>
    <t>IRRF Devido</t>
  </si>
  <si>
    <t>Até um salário mínimo:</t>
  </si>
  <si>
    <t>Cálculo 2</t>
  </si>
  <si>
    <t>Cálculo 1</t>
  </si>
  <si>
    <t>Limite Isenção</t>
  </si>
  <si>
    <t>de</t>
  </si>
  <si>
    <t>até</t>
  </si>
  <si>
    <t>Limite de Contribuição:</t>
  </si>
  <si>
    <t>A partir de:</t>
  </si>
  <si>
    <t>Fonte: PORTARIA INTERMINISTERIAL MPS/MF Nº 26, DE 10 DE JANEIRO DE 2023</t>
  </si>
  <si>
    <t>Limite Teto</t>
  </si>
  <si>
    <t>Limite de Isenção:</t>
  </si>
  <si>
    <t>SIMULAÇÃO DE CÁLCULO DO IMPOSTO DE RENDA RETIDO NA FONTE (IRRF)</t>
  </si>
  <si>
    <t>INFORMAÇÕES PARA SIMULAÇÃO DE CÁLCULO DO IRRF</t>
  </si>
  <si>
    <t>Rendimento bruto para cálculo do IRRF</t>
  </si>
  <si>
    <t>( - ) INSS descontado do contribuinte conforme simulação</t>
  </si>
  <si>
    <t>( - ) Quantidade de Dependentes X R$ 189,59</t>
  </si>
  <si>
    <t>( - ) Parcela da Remuneração Não Tributada</t>
  </si>
  <si>
    <t>( - ) Outras Deduções na Base de Cálculo do IRRF</t>
  </si>
  <si>
    <t>(%) Efetivo IRRF</t>
  </si>
  <si>
    <t>( = ) Base de Cálculo do IRRF para aplicação da tabela</t>
  </si>
  <si>
    <t>Valor do Imposto de Renda Retido na Fonte (IRRF)</t>
  </si>
  <si>
    <t>PLANILHA PARA LANÇAMENTO DE PRESTAÇÃO DE SERVIÇO DE TRANSPORTE - VALORES RETIDOS  2023</t>
  </si>
  <si>
    <t xml:space="preserve">DIGITE NA CELULA DO LADO O VALOR DO SERVIÇO  DE TRANSPORTE </t>
  </si>
  <si>
    <t>ITEM 16 LC 116/03</t>
  </si>
  <si>
    <t>BASE INSS</t>
  </si>
  <si>
    <t>REDUÇÃO INSS</t>
  </si>
  <si>
    <t>REDUÇÃO IR</t>
  </si>
  <si>
    <t>REDUÇÃO IMPOSTO DE RENDA</t>
  </si>
  <si>
    <t>TRANSPORTES - (CARGAS: MAQUINAS, CASCALHO, TERRA, ETC) RED - 90%</t>
  </si>
  <si>
    <t>ISSQN</t>
  </si>
  <si>
    <r>
      <rPr>
        <i/>
        <sz val="8"/>
        <color indexed="17"/>
        <rFont val="Arial"/>
        <charset val="134"/>
      </rPr>
      <t xml:space="preserve">TRANSPORTES - (PASSAGEIROS) </t>
    </r>
    <r>
      <rPr>
        <b/>
        <i/>
        <sz val="8"/>
        <color indexed="17"/>
        <rFont val="Arial"/>
        <charset val="134"/>
      </rPr>
      <t>RED - 40 %</t>
    </r>
  </si>
  <si>
    <t>DEPEDENTES</t>
  </si>
  <si>
    <t>VALOR ISS</t>
  </si>
  <si>
    <t>ALÍQUOTA INSS</t>
  </si>
  <si>
    <t>TRANSPORTES DE CARGAS E PASSAGEIROS - REDUÇÃO DE  80%</t>
  </si>
  <si>
    <t>VALOR INSS</t>
  </si>
  <si>
    <t>VALOR DEPEND.</t>
  </si>
  <si>
    <t>BASE IR</t>
  </si>
  <si>
    <t>ALÍQUOTA IR</t>
  </si>
  <si>
    <t>VALOR IR</t>
  </si>
  <si>
    <t>DEDUÇÃO IR</t>
  </si>
  <si>
    <t>RETENÇÃO IR</t>
  </si>
  <si>
    <t>TOTAL DESCONTO</t>
  </si>
  <si>
    <t>LIQUIDO</t>
  </si>
  <si>
    <t>base legal IR: Lei nº 7.713, de 22 de dezembro de 1988, Lei nº 11196, de 2005, art. 70, I, e, com a redação dada pelo art. 38 da Lei Complementar nº 150, de 2015,  art. 55, § 2º, da Instrução Normativa RFB n° 971/2009.</t>
  </si>
</sst>
</file>

<file path=xl/styles.xml><?xml version="1.0" encoding="utf-8"?>
<styleSheet xmlns="http://schemas.openxmlformats.org/spreadsheetml/2006/main">
  <numFmts count="10">
    <numFmt numFmtId="176" formatCode="_(&quot;R$ &quot;* #,##0.00_);_(&quot;R$ &quot;* \(#,##0.00\);_(&quot;R$ &quot;* &quot;-&quot;??_);_(@_)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&quot;R$&quot;\ * #,##0_-;\-&quot;R$&quot;\ * #,##0_-;_-&quot;R$&quot;\ * &quot;-&quot;_-;_-@_-"/>
    <numFmt numFmtId="180" formatCode="_-* #,##0_-;\-* #,##0_-;_-* &quot;-&quot;_-;_-@_-"/>
    <numFmt numFmtId="181" formatCode="&quot;R$ &quot;#,##0.00"/>
    <numFmt numFmtId="182" formatCode="&quot;R$&quot;\ #,##0.00"/>
    <numFmt numFmtId="183" formatCode="0.0%"/>
    <numFmt numFmtId="184" formatCode="00"/>
    <numFmt numFmtId="185" formatCode="_-&quot;R$&quot;\ * #,##0.000_-;\-&quot;R$&quot;\ * #,##0.000_-;_-&quot;R$&quot;\ * &quot;-&quot;??_-;_-@_-"/>
  </numFmts>
  <fonts count="97">
    <font>
      <sz val="11"/>
      <color theme="1"/>
      <name val="Calibri"/>
      <charset val="0"/>
      <scheme val="minor"/>
    </font>
    <font>
      <sz val="10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b/>
      <sz val="7"/>
      <color indexed="10"/>
      <name val="Arial"/>
      <charset val="134"/>
    </font>
    <font>
      <b/>
      <sz val="10"/>
      <name val="Arial"/>
      <charset val="134"/>
    </font>
    <font>
      <b/>
      <sz val="10"/>
      <color indexed="10"/>
      <name val="Arial"/>
      <charset val="134"/>
    </font>
    <font>
      <b/>
      <i/>
      <sz val="8"/>
      <color rgb="FFFF0000"/>
      <name val="Arial"/>
      <charset val="134"/>
    </font>
    <font>
      <b/>
      <i/>
      <sz val="10"/>
      <color indexed="10"/>
      <name val="Arial"/>
      <charset val="134"/>
    </font>
    <font>
      <i/>
      <sz val="8"/>
      <color indexed="17"/>
      <name val="Arial"/>
      <charset val="134"/>
    </font>
    <font>
      <i/>
      <sz val="10"/>
      <color indexed="17"/>
      <name val="Arial"/>
      <charset val="134"/>
    </font>
    <font>
      <sz val="10"/>
      <color indexed="10"/>
      <name val="Arial"/>
      <charset val="134"/>
    </font>
    <font>
      <b/>
      <i/>
      <sz val="8"/>
      <color rgb="FF0070C0"/>
      <name val="Arial"/>
      <charset val="134"/>
    </font>
    <font>
      <b/>
      <sz val="10"/>
      <color indexed="17"/>
      <name val="Arial"/>
      <charset val="134"/>
    </font>
    <font>
      <b/>
      <sz val="8"/>
      <color rgb="FF0070C0"/>
      <name val="Arial"/>
      <charset val="134"/>
    </font>
    <font>
      <sz val="9"/>
      <color theme="1"/>
      <name val="Calibri"/>
      <charset val="0"/>
      <scheme val="minor"/>
    </font>
    <font>
      <i/>
      <u/>
      <sz val="8"/>
      <color theme="10"/>
      <name val="Calibri"/>
      <charset val="0"/>
      <scheme val="minor"/>
    </font>
    <font>
      <u/>
      <sz val="9"/>
      <color theme="1"/>
      <name val="Calibri"/>
      <charset val="0"/>
      <scheme val="minor"/>
    </font>
    <font>
      <b/>
      <sz val="13"/>
      <name val="Calibri"/>
      <charset val="0"/>
      <scheme val="minor"/>
    </font>
    <font>
      <sz val="11"/>
      <name val="Calibri"/>
      <charset val="0"/>
      <scheme val="minor"/>
    </font>
    <font>
      <b/>
      <sz val="11"/>
      <color theme="1" tint="0.249977111117893"/>
      <name val="Calibri"/>
      <charset val="0"/>
      <scheme val="minor"/>
    </font>
    <font>
      <sz val="7"/>
      <color theme="1"/>
      <name val="Calibri"/>
      <charset val="0"/>
      <scheme val="minor"/>
    </font>
    <font>
      <b/>
      <sz val="7"/>
      <color theme="1" tint="0.149998474074526"/>
      <name val="Arial"/>
      <charset val="0"/>
    </font>
    <font>
      <b/>
      <sz val="8"/>
      <color rgb="FF002060"/>
      <name val="Calibri"/>
      <charset val="0"/>
      <scheme val="minor"/>
    </font>
    <font>
      <sz val="9"/>
      <color theme="7" tint="-0.499984740745262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Calibri"/>
      <charset val="0"/>
      <scheme val="minor"/>
    </font>
    <font>
      <b/>
      <sz val="10"/>
      <color theme="1"/>
      <name val="Calibri"/>
      <charset val="0"/>
      <scheme val="minor"/>
    </font>
    <font>
      <sz val="9"/>
      <color rgb="FF002060"/>
      <name val="Calibri"/>
      <charset val="0"/>
      <scheme val="minor"/>
    </font>
    <font>
      <sz val="10"/>
      <color theme="1"/>
      <name val="Calibri"/>
      <charset val="0"/>
      <scheme val="minor"/>
    </font>
    <font>
      <i/>
      <sz val="10"/>
      <color theme="1"/>
      <name val="Calibri"/>
      <charset val="0"/>
      <scheme val="minor"/>
    </font>
    <font>
      <b/>
      <sz val="10"/>
      <color theme="1" tint="0.149998474074526"/>
      <name val="Calibri"/>
      <charset val="0"/>
      <scheme val="minor"/>
    </font>
    <font>
      <i/>
      <sz val="9"/>
      <color theme="1"/>
      <name val="Calibri"/>
      <charset val="0"/>
      <scheme val="minor"/>
    </font>
    <font>
      <b/>
      <sz val="8"/>
      <color rgb="FF0563C1"/>
      <name val="Arial"/>
      <charset val="0"/>
    </font>
    <font>
      <sz val="11"/>
      <color rgb="FF0563C1"/>
      <name val="Calibri"/>
      <charset val="0"/>
      <scheme val="minor"/>
    </font>
    <font>
      <b/>
      <sz val="7"/>
      <color rgb="FF0563C1"/>
      <name val="Calibri"/>
      <charset val="0"/>
      <scheme val="minor"/>
    </font>
    <font>
      <b/>
      <sz val="11"/>
      <color rgb="FF002060"/>
      <name val="Calibri"/>
      <charset val="0"/>
      <scheme val="minor"/>
    </font>
    <font>
      <b/>
      <sz val="8"/>
      <color theme="1"/>
      <name val="Calibri"/>
      <charset val="0"/>
      <scheme val="minor"/>
    </font>
    <font>
      <b/>
      <sz val="9"/>
      <color rgb="FFFF0000"/>
      <name val="Calibri"/>
      <charset val="0"/>
      <scheme val="minor"/>
    </font>
    <font>
      <b/>
      <sz val="8"/>
      <color rgb="FFFF0000"/>
      <name val="Calibri"/>
      <charset val="0"/>
      <scheme val="minor"/>
    </font>
    <font>
      <b/>
      <sz val="9"/>
      <color rgb="FF002060"/>
      <name val="Calibri"/>
      <charset val="0"/>
      <scheme val="minor"/>
    </font>
    <font>
      <sz val="7.5"/>
      <color theme="1" tint="0.149998474074526"/>
      <name val="Arial"/>
      <charset val="0"/>
    </font>
    <font>
      <i/>
      <sz val="8"/>
      <color theme="1"/>
      <name val="Arial"/>
      <charset val="0"/>
    </font>
    <font>
      <u/>
      <sz val="9.5"/>
      <color theme="8" tint="-0.499984740745262"/>
      <name val="Calibri"/>
      <charset val="0"/>
      <scheme val="minor"/>
    </font>
    <font>
      <b/>
      <sz val="13"/>
      <color rgb="FF002060"/>
      <name val="Calibri"/>
      <charset val="0"/>
      <scheme val="minor"/>
    </font>
    <font>
      <u/>
      <sz val="10"/>
      <color rgb="FF002060"/>
      <name val="Calibri"/>
      <charset val="0"/>
      <scheme val="minor"/>
    </font>
    <font>
      <b/>
      <sz val="9"/>
      <color rgb="FF960000"/>
      <name val="Calibri"/>
      <charset val="0"/>
      <scheme val="minor"/>
    </font>
    <font>
      <i/>
      <sz val="8"/>
      <color theme="1"/>
      <name val="Calibri"/>
      <charset val="0"/>
      <scheme val="minor"/>
    </font>
    <font>
      <i/>
      <sz val="8"/>
      <color rgb="FF002060"/>
      <name val="Calibri"/>
      <charset val="0"/>
      <scheme val="minor"/>
    </font>
    <font>
      <b/>
      <sz val="10"/>
      <color rgb="FF960000"/>
      <name val="Calibri"/>
      <charset val="0"/>
      <scheme val="minor"/>
    </font>
    <font>
      <b/>
      <sz val="10"/>
      <color rgb="FFC00000"/>
      <name val="Calibri"/>
      <charset val="0"/>
      <scheme val="minor"/>
    </font>
    <font>
      <sz val="9"/>
      <color rgb="FF0563C1"/>
      <name val="Calibri"/>
      <charset val="0"/>
      <scheme val="minor"/>
    </font>
    <font>
      <b/>
      <sz val="11"/>
      <color rgb="FF0563C1"/>
      <name val="Calibri"/>
      <charset val="0"/>
      <scheme val="minor"/>
    </font>
    <font>
      <b/>
      <sz val="6.5"/>
      <color rgb="FF0563C1"/>
      <name val="Arial"/>
      <charset val="0"/>
    </font>
    <font>
      <sz val="10"/>
      <name val="Calibri"/>
      <charset val="0"/>
      <scheme val="minor"/>
    </font>
    <font>
      <u/>
      <sz val="8"/>
      <color theme="10"/>
      <name val="Calibri"/>
      <charset val="0"/>
      <scheme val="minor"/>
    </font>
    <font>
      <sz val="10"/>
      <color rgb="FFC00000"/>
      <name val="Calibri"/>
      <charset val="0"/>
      <scheme val="minor"/>
    </font>
    <font>
      <sz val="10"/>
      <color rgb="FF001746"/>
      <name val="Calibri"/>
      <charset val="0"/>
      <scheme val="minor"/>
    </font>
    <font>
      <sz val="8"/>
      <color rgb="FF002060"/>
      <name val="Calibri"/>
      <charset val="0"/>
      <scheme val="minor"/>
    </font>
    <font>
      <sz val="10"/>
      <color rgb="FF002060"/>
      <name val="Calibri"/>
      <charset val="0"/>
      <scheme val="minor"/>
    </font>
    <font>
      <sz val="8"/>
      <color rgb="FFFF00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0"/>
      <color rgb="FFFF0000"/>
      <name val="Calibri"/>
      <charset val="0"/>
      <scheme val="minor"/>
    </font>
    <font>
      <b/>
      <sz val="8"/>
      <color rgb="FF001746"/>
      <name val="Calibri"/>
      <charset val="0"/>
      <scheme val="minor"/>
    </font>
    <font>
      <i/>
      <sz val="9.5"/>
      <color theme="1"/>
      <name val="Arial"/>
      <charset val="0"/>
    </font>
    <font>
      <i/>
      <u/>
      <sz val="9"/>
      <color theme="10"/>
      <name val="Calibri"/>
      <charset val="0"/>
      <scheme val="minor"/>
    </font>
    <font>
      <b/>
      <sz val="9"/>
      <name val="Calibri"/>
      <charset val="0"/>
      <scheme val="minor"/>
    </font>
    <font>
      <sz val="9"/>
      <name val="Calibri"/>
      <charset val="0"/>
      <scheme val="minor"/>
    </font>
    <font>
      <sz val="9"/>
      <color theme="1" tint="0.249977111117893"/>
      <name val="Calibri"/>
      <charset val="0"/>
      <scheme val="minor"/>
    </font>
    <font>
      <b/>
      <sz val="9"/>
      <color theme="1" tint="0.149998474074526"/>
      <name val="Calibri"/>
      <charset val="0"/>
      <scheme val="minor"/>
    </font>
    <font>
      <sz val="9"/>
      <color theme="1" tint="0.149998474074526"/>
      <name val="Calibri"/>
      <charset val="0"/>
      <scheme val="minor"/>
    </font>
    <font>
      <i/>
      <sz val="9"/>
      <color theme="1"/>
      <name val="Arial"/>
      <charset val="0"/>
    </font>
    <font>
      <i/>
      <sz val="9"/>
      <color theme="1" tint="0.149998474074526"/>
      <name val="Arial"/>
      <charset val="0"/>
    </font>
    <font>
      <u/>
      <sz val="9"/>
      <color theme="10"/>
      <name val="Calibri"/>
      <charset val="0"/>
      <scheme val="minor"/>
    </font>
    <font>
      <u/>
      <sz val="9"/>
      <color theme="8" tint="-0.499984740745262"/>
      <name val="Calibri"/>
      <charset val="0"/>
      <scheme val="minor"/>
    </font>
    <font>
      <b/>
      <sz val="9"/>
      <color rgb="FFC00000"/>
      <name val="Calibri"/>
      <charset val="0"/>
      <scheme val="minor"/>
    </font>
    <font>
      <sz val="9"/>
      <color theme="1"/>
      <name val="Arial"/>
      <charset val="0"/>
    </font>
    <font>
      <b/>
      <sz val="11"/>
      <color rgb="FF3F3F3F"/>
      <name val="Calibri"/>
      <charset val="0"/>
      <scheme val="minor"/>
    </font>
    <font>
      <sz val="10"/>
      <color indexed="8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theme="10"/>
      <name val="Calibri"/>
      <charset val="0"/>
      <scheme val="minor"/>
    </font>
    <font>
      <b/>
      <sz val="18"/>
      <color theme="3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i/>
      <sz val="8"/>
      <color indexed="17"/>
      <name val="Arial"/>
      <charset val="134"/>
    </font>
    <font>
      <b/>
      <sz val="11"/>
      <name val="Calibri"/>
      <charset val="0"/>
    </font>
    <font>
      <b/>
      <sz val="6"/>
      <name val="Arial"/>
      <charset val="0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78" fillId="0" borderId="0" applyFont="0" applyFill="0" applyBorder="0" applyAlignment="0" applyProtection="0">
      <alignment vertical="center"/>
    </xf>
    <xf numFmtId="180" fontId="78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9" fillId="0" borderId="49" applyNumberFormat="0" applyFill="0" applyAlignment="0" applyProtection="0">
      <alignment vertical="center"/>
    </xf>
    <xf numFmtId="0" fontId="83" fillId="19" borderId="51" applyNumberFormat="0" applyAlignment="0" applyProtection="0">
      <alignment vertical="center"/>
    </xf>
    <xf numFmtId="179" fontId="78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7" fontId="78" fillId="0" borderId="0" applyFon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/>
    <xf numFmtId="0" fontId="0" fillId="22" borderId="0" applyNumberFormat="0" applyBorder="0" applyAlignment="0" applyProtection="0">
      <alignment vertical="center"/>
    </xf>
    <xf numFmtId="0" fontId="78" fillId="27" borderId="53" applyNumberFormat="0" applyFon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89" fillId="0" borderId="54" applyNumberFormat="0" applyFill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90" fillId="0" borderId="54" applyNumberFormat="0" applyFill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80" fillId="0" borderId="50" applyNumberFormat="0" applyFill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5" fillId="24" borderId="52" applyNumberFormat="0" applyAlignment="0" applyProtection="0">
      <alignment vertical="center"/>
    </xf>
    <xf numFmtId="0" fontId="77" fillId="10" borderId="48" applyNumberFormat="0" applyAlignment="0" applyProtection="0">
      <alignment vertical="center"/>
    </xf>
    <xf numFmtId="0" fontId="92" fillId="10" borderId="52" applyNumberFormat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13" borderId="0" applyNumberFormat="0" applyBorder="0" applyAlignment="0" applyProtection="0">
      <alignment vertical="center"/>
    </xf>
  </cellStyleXfs>
  <cellXfs count="273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4" borderId="4" xfId="0" applyFont="1" applyFill="1" applyBorder="1" applyAlignment="1">
      <alignment horizontal="center"/>
    </xf>
    <xf numFmtId="181" fontId="5" fillId="4" borderId="6" xfId="0" applyNumberFormat="1" applyFont="1" applyFill="1" applyBorder="1" applyAlignment="1"/>
    <xf numFmtId="0" fontId="2" fillId="4" borderId="5" xfId="0" applyFont="1" applyFill="1" applyBorder="1" applyAlignment="1"/>
    <xf numFmtId="0" fontId="6" fillId="2" borderId="7" xfId="0" applyFont="1" applyFill="1" applyBorder="1" applyAlignment="1">
      <alignment horizontal="right"/>
    </xf>
    <xf numFmtId="181" fontId="5" fillId="2" borderId="8" xfId="0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9" fontId="6" fillId="2" borderId="8" xfId="4" applyNumberFormat="1" applyFont="1" applyFill="1" applyBorder="1"/>
    <xf numFmtId="176" fontId="6" fillId="2" borderId="9" xfId="9" applyNumberFormat="1" applyFont="1" applyFill="1" applyBorder="1" applyAlignment="1" applyProtection="1"/>
    <xf numFmtId="0" fontId="1" fillId="2" borderId="9" xfId="0" applyFont="1" applyFill="1" applyBorder="1" applyAlignment="1"/>
    <xf numFmtId="9" fontId="5" fillId="2" borderId="8" xfId="4" applyNumberFormat="1" applyFont="1" applyFill="1" applyBorder="1"/>
    <xf numFmtId="176" fontId="6" fillId="2" borderId="9" xfId="9" applyNumberFormat="1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1" fillId="2" borderId="8" xfId="0" applyFont="1" applyFill="1" applyBorder="1" applyAlignment="1"/>
    <xf numFmtId="0" fontId="7" fillId="2" borderId="10" xfId="0" applyFont="1" applyFill="1" applyBorder="1" applyAlignment="1"/>
    <xf numFmtId="0" fontId="8" fillId="2" borderId="11" xfId="0" applyFont="1" applyFill="1" applyBorder="1" applyAlignment="1"/>
    <xf numFmtId="10" fontId="5" fillId="2" borderId="8" xfId="0" applyNumberFormat="1" applyFont="1" applyFill="1" applyBorder="1" applyAlignment="1"/>
    <xf numFmtId="0" fontId="9" fillId="2" borderId="10" xfId="0" applyFont="1" applyFill="1" applyBorder="1" applyAlignment="1"/>
    <xf numFmtId="0" fontId="10" fillId="2" borderId="11" xfId="0" applyFont="1" applyFill="1" applyBorder="1" applyAlignment="1"/>
    <xf numFmtId="0" fontId="5" fillId="2" borderId="8" xfId="0" applyFont="1" applyFill="1" applyBorder="1" applyAlignment="1"/>
    <xf numFmtId="176" fontId="11" fillId="2" borderId="8" xfId="9" applyNumberFormat="1" applyFont="1" applyFill="1" applyBorder="1" applyAlignment="1"/>
    <xf numFmtId="0" fontId="2" fillId="2" borderId="10" xfId="0" applyFont="1" applyFill="1" applyBorder="1" applyAlignment="1"/>
    <xf numFmtId="0" fontId="1" fillId="2" borderId="11" xfId="0" applyFont="1" applyFill="1" applyBorder="1" applyAlignment="1"/>
    <xf numFmtId="10" fontId="11" fillId="2" borderId="8" xfId="0" applyNumberFormat="1" applyFont="1" applyFill="1" applyBorder="1" applyAlignment="1" applyProtection="1">
      <alignment horizontal="right"/>
    </xf>
    <xf numFmtId="0" fontId="12" fillId="2" borderId="12" xfId="0" applyFont="1" applyFill="1" applyBorder="1" applyAlignment="1"/>
    <xf numFmtId="0" fontId="1" fillId="2" borderId="13" xfId="0" applyFont="1" applyFill="1" applyBorder="1" applyAlignment="1"/>
    <xf numFmtId="176" fontId="11" fillId="2" borderId="8" xfId="9" applyNumberFormat="1" applyFont="1" applyFill="1" applyBorder="1" applyAlignment="1" applyProtection="1"/>
    <xf numFmtId="176" fontId="6" fillId="2" borderId="8" xfId="9" applyNumberFormat="1" applyFont="1" applyFill="1" applyBorder="1" applyAlignment="1" applyProtection="1"/>
    <xf numFmtId="10" fontId="11" fillId="2" borderId="8" xfId="0" applyNumberFormat="1" applyFont="1" applyFill="1" applyBorder="1" applyAlignment="1" applyProtection="1"/>
    <xf numFmtId="0" fontId="13" fillId="2" borderId="14" xfId="0" applyFont="1" applyFill="1" applyBorder="1" applyAlignment="1">
      <alignment horizontal="right"/>
    </xf>
    <xf numFmtId="176" fontId="5" fillId="2" borderId="15" xfId="9" applyNumberFormat="1" applyFont="1" applyFill="1" applyBorder="1" applyAlignment="1" applyProtection="1"/>
    <xf numFmtId="0" fontId="1" fillId="2" borderId="16" xfId="0" applyFont="1" applyFill="1" applyBorder="1" applyAlignment="1"/>
    <xf numFmtId="0" fontId="14" fillId="4" borderId="1" xfId="0" applyFont="1" applyFill="1" applyBorder="1" applyAlignment="1">
      <alignment horizontal="justify" vertical="justify" wrapText="1"/>
    </xf>
    <xf numFmtId="0" fontId="14" fillId="4" borderId="17" xfId="0" applyFont="1" applyFill="1" applyBorder="1" applyAlignment="1">
      <alignment horizontal="justify" vertical="justify" wrapText="1"/>
    </xf>
    <xf numFmtId="0" fontId="14" fillId="4" borderId="18" xfId="0" applyFont="1" applyFill="1" applyBorder="1" applyAlignment="1">
      <alignment horizontal="justify" vertical="justify" wrapText="1"/>
    </xf>
    <xf numFmtId="0" fontId="14" fillId="4" borderId="19" xfId="0" applyFont="1" applyFill="1" applyBorder="1" applyAlignment="1">
      <alignment horizontal="justify" vertical="justify" wrapText="1"/>
    </xf>
    <xf numFmtId="0" fontId="1" fillId="2" borderId="18" xfId="0" applyFont="1" applyFill="1" applyBorder="1" applyAlignment="1"/>
    <xf numFmtId="0" fontId="1" fillId="2" borderId="20" xfId="0" applyFont="1" applyFill="1" applyBorder="1" applyAlignment="1"/>
    <xf numFmtId="0" fontId="1" fillId="2" borderId="17" xfId="0" applyFont="1" applyFill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6" fillId="2" borderId="22" xfId="0" applyFont="1" applyFill="1" applyBorder="1" applyAlignment="1"/>
    <xf numFmtId="0" fontId="1" fillId="2" borderId="23" xfId="0" applyFont="1" applyFill="1" applyBorder="1" applyAlignment="1"/>
    <xf numFmtId="0" fontId="1" fillId="2" borderId="19" xfId="0" applyFont="1" applyFill="1" applyBorder="1" applyAlignment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Protection="1"/>
    <xf numFmtId="0" fontId="0" fillId="0" borderId="1" xfId="0" applyFill="1" applyBorder="1" applyProtection="1"/>
    <xf numFmtId="0" fontId="16" fillId="0" borderId="2" xfId="11" applyFont="1" applyFill="1" applyBorder="1" applyAlignment="1" applyProtection="1">
      <alignment horizontal="left"/>
    </xf>
    <xf numFmtId="0" fontId="0" fillId="0" borderId="2" xfId="0" applyBorder="1" applyProtection="1"/>
    <xf numFmtId="0" fontId="17" fillId="0" borderId="2" xfId="11" applyFont="1" applyBorder="1" applyAlignment="1">
      <alignment vertical="center"/>
    </xf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vertical="center"/>
    </xf>
    <xf numFmtId="0" fontId="20" fillId="5" borderId="24" xfId="0" applyFont="1" applyFill="1" applyBorder="1" applyAlignment="1" applyProtection="1">
      <alignment horizontal="center" vertical="center"/>
    </xf>
    <xf numFmtId="0" fontId="20" fillId="5" borderId="25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21" fillId="0" borderId="0" xfId="0" applyFont="1" applyFill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 textRotation="90"/>
    </xf>
    <xf numFmtId="0" fontId="23" fillId="6" borderId="10" xfId="0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horizontal="center" vertical="center"/>
    </xf>
    <xf numFmtId="0" fontId="23" fillId="6" borderId="26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right" vertical="center"/>
    </xf>
    <xf numFmtId="0" fontId="25" fillId="0" borderId="0" xfId="0" applyFont="1" applyProtection="1"/>
    <xf numFmtId="0" fontId="26" fillId="7" borderId="12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182" fontId="27" fillId="7" borderId="8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29" fillId="0" borderId="0" xfId="0" applyFont="1" applyFill="1" applyProtection="1"/>
    <xf numFmtId="0" fontId="30" fillId="0" borderId="0" xfId="0" applyFont="1" applyFill="1" applyAlignment="1" applyProtection="1">
      <alignment vertical="center"/>
    </xf>
    <xf numFmtId="0" fontId="31" fillId="6" borderId="27" xfId="0" applyFont="1" applyFill="1" applyBorder="1" applyAlignment="1" applyProtection="1">
      <alignment horizontal="center" vertical="center"/>
    </xf>
    <xf numFmtId="0" fontId="31" fillId="6" borderId="28" xfId="0" applyFont="1" applyFill="1" applyBorder="1" applyAlignment="1" applyProtection="1">
      <alignment horizontal="center" vertical="center"/>
    </xf>
    <xf numFmtId="0" fontId="31" fillId="6" borderId="29" xfId="0" applyFont="1" applyFill="1" applyBorder="1" applyAlignment="1" applyProtection="1">
      <alignment horizontal="center" vertical="center"/>
    </xf>
    <xf numFmtId="0" fontId="31" fillId="6" borderId="30" xfId="0" applyFont="1" applyFill="1" applyBorder="1" applyAlignment="1" applyProtection="1">
      <alignment horizontal="center" vertical="center"/>
    </xf>
    <xf numFmtId="0" fontId="31" fillId="6" borderId="2" xfId="0" applyFont="1" applyFill="1" applyBorder="1" applyAlignment="1" applyProtection="1">
      <alignment horizontal="center" vertical="center"/>
    </xf>
    <xf numFmtId="0" fontId="32" fillId="2" borderId="31" xfId="0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center" vertical="center"/>
    </xf>
    <xf numFmtId="177" fontId="29" fillId="2" borderId="26" xfId="0" applyNumberFormat="1" applyFont="1" applyFill="1" applyBorder="1" applyAlignment="1" applyProtection="1">
      <alignment horizontal="center" vertical="center"/>
    </xf>
    <xf numFmtId="183" fontId="29" fillId="2" borderId="11" xfId="4" applyNumberFormat="1" applyFont="1" applyFill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center"/>
    </xf>
    <xf numFmtId="177" fontId="29" fillId="0" borderId="33" xfId="0" applyNumberFormat="1" applyFont="1" applyFill="1" applyBorder="1" applyAlignment="1" applyProtection="1">
      <alignment horizontal="center" vertical="center"/>
    </xf>
    <xf numFmtId="0" fontId="32" fillId="2" borderId="31" xfId="0" applyFont="1" applyFill="1" applyBorder="1" applyAlignment="1" applyProtection="1">
      <alignment horizontal="right" vertical="center"/>
    </xf>
    <xf numFmtId="177" fontId="29" fillId="2" borderId="11" xfId="0" applyNumberFormat="1" applyFont="1" applyFill="1" applyBorder="1" applyAlignment="1" applyProtection="1">
      <alignment horizontal="center" vertical="center"/>
    </xf>
    <xf numFmtId="177" fontId="29" fillId="2" borderId="22" xfId="0" applyNumberFormat="1" applyFont="1" applyFill="1" applyBorder="1" applyAlignment="1" applyProtection="1">
      <alignment horizontal="center" vertical="center"/>
    </xf>
    <xf numFmtId="9" fontId="29" fillId="2" borderId="11" xfId="4" applyNumberFormat="1" applyFont="1" applyFill="1" applyBorder="1" applyAlignment="1" applyProtection="1">
      <alignment horizontal="center" vertical="center"/>
    </xf>
    <xf numFmtId="0" fontId="29" fillId="0" borderId="34" xfId="0" applyFont="1" applyBorder="1" applyAlignment="1" applyProtection="1">
      <alignment horizontal="center"/>
    </xf>
    <xf numFmtId="177" fontId="29" fillId="0" borderId="0" xfId="0" applyNumberFormat="1" applyFont="1" applyFill="1" applyBorder="1" applyAlignment="1" applyProtection="1">
      <alignment horizontal="center" vertical="center"/>
    </xf>
    <xf numFmtId="0" fontId="32" fillId="2" borderId="18" xfId="0" applyFont="1" applyFill="1" applyBorder="1" applyAlignment="1" applyProtection="1">
      <alignment horizontal="right" vertical="center"/>
    </xf>
    <xf numFmtId="177" fontId="29" fillId="2" borderId="20" xfId="0" applyNumberFormat="1" applyFont="1" applyFill="1" applyBorder="1" applyAlignment="1" applyProtection="1">
      <alignment horizontal="center" vertical="center"/>
    </xf>
    <xf numFmtId="0" fontId="32" fillId="2" borderId="20" xfId="0" applyFont="1" applyFill="1" applyBorder="1" applyAlignment="1" applyProtection="1">
      <alignment horizontal="center" vertical="center"/>
    </xf>
    <xf numFmtId="177" fontId="29" fillId="2" borderId="35" xfId="0" applyNumberFormat="1" applyFont="1" applyFill="1" applyBorder="1" applyAlignment="1" applyProtection="1">
      <alignment horizontal="center" vertical="center"/>
    </xf>
    <xf numFmtId="9" fontId="29" fillId="2" borderId="36" xfId="4" applyNumberFormat="1" applyFont="1" applyFill="1" applyBorder="1" applyAlignment="1" applyProtection="1">
      <alignment horizontal="center" vertical="center"/>
    </xf>
    <xf numFmtId="0" fontId="29" fillId="0" borderId="37" xfId="0" applyFont="1" applyBorder="1" applyAlignment="1" applyProtection="1">
      <alignment horizontal="center"/>
    </xf>
    <xf numFmtId="177" fontId="29" fillId="0" borderId="20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right" vertical="center"/>
    </xf>
    <xf numFmtId="177" fontId="29" fillId="2" borderId="0" xfId="0" applyNumberFormat="1" applyFont="1" applyFill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 vertical="center"/>
    </xf>
    <xf numFmtId="9" fontId="29" fillId="2" borderId="0" xfId="4" applyNumberFormat="1" applyFont="1" applyFill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177" fontId="29" fillId="0" borderId="0" xfId="0" applyNumberFormat="1" applyFont="1" applyFill="1" applyAlignment="1" applyProtection="1">
      <alignment horizontal="center" vertical="center"/>
    </xf>
    <xf numFmtId="0" fontId="27" fillId="0" borderId="24" xfId="0" applyFont="1" applyFill="1" applyBorder="1" applyAlignment="1" applyProtection="1">
      <alignment vertical="center"/>
    </xf>
    <xf numFmtId="0" fontId="33" fillId="0" borderId="24" xfId="0" applyFont="1" applyFill="1" applyBorder="1" applyAlignment="1" applyProtection="1">
      <alignment vertical="center"/>
    </xf>
    <xf numFmtId="0" fontId="33" fillId="0" borderId="25" xfId="0" applyFont="1" applyFill="1" applyBorder="1" applyAlignment="1" applyProtection="1">
      <alignment horizontal="right" vertical="center"/>
    </xf>
    <xf numFmtId="182" fontId="33" fillId="0" borderId="38" xfId="0" applyNumberFormat="1" applyFont="1" applyFill="1" applyBorder="1" applyAlignment="1" applyProtection="1">
      <alignment horizontal="left" vertical="center"/>
    </xf>
    <xf numFmtId="0" fontId="34" fillId="0" borderId="0" xfId="0" applyFont="1" applyProtection="1"/>
    <xf numFmtId="0" fontId="21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36" fillId="0" borderId="0" xfId="0" applyFont="1" applyAlignment="1" applyProtection="1">
      <alignment horizontal="center"/>
    </xf>
    <xf numFmtId="0" fontId="27" fillId="6" borderId="4" xfId="0" applyFont="1" applyFill="1" applyBorder="1" applyAlignment="1" applyProtection="1">
      <alignment horizontal="center" vertical="center"/>
    </xf>
    <xf numFmtId="0" fontId="27" fillId="6" borderId="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37" fillId="7" borderId="8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left" vertical="center"/>
    </xf>
    <xf numFmtId="177" fontId="38" fillId="2" borderId="8" xfId="0" applyNumberFormat="1" applyFont="1" applyFill="1" applyBorder="1" applyAlignment="1" applyProtection="1">
      <alignment horizontal="center" vertical="center"/>
    </xf>
    <xf numFmtId="10" fontId="39" fillId="0" borderId="8" xfId="4" applyNumberFormat="1" applyFont="1" applyFill="1" applyBorder="1" applyAlignment="1" applyProtection="1">
      <alignment horizontal="center" vertical="center"/>
    </xf>
    <xf numFmtId="0" fontId="40" fillId="3" borderId="39" xfId="0" applyFont="1" applyFill="1" applyBorder="1" applyAlignment="1" applyProtection="1">
      <alignment horizontal="center" vertical="center"/>
    </xf>
    <xf numFmtId="0" fontId="40" fillId="3" borderId="36" xfId="0" applyFont="1" applyFill="1" applyBorder="1" applyAlignment="1" applyProtection="1">
      <alignment horizontal="center" vertical="center"/>
    </xf>
    <xf numFmtId="0" fontId="40" fillId="3" borderId="40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18" xfId="0" applyBorder="1" applyProtection="1"/>
    <xf numFmtId="0" fontId="41" fillId="0" borderId="20" xfId="0" applyFont="1" applyFill="1" applyBorder="1" applyAlignment="1" applyProtection="1">
      <alignment horizontal="left" vertical="top"/>
    </xf>
    <xf numFmtId="0" fontId="42" fillId="0" borderId="20" xfId="0" applyFont="1" applyFill="1" applyBorder="1" applyAlignment="1" applyProtection="1">
      <alignment vertical="center"/>
    </xf>
    <xf numFmtId="0" fontId="42" fillId="0" borderId="20" xfId="0" applyFont="1" applyFill="1" applyBorder="1" applyAlignment="1" applyProtection="1">
      <alignment horizontal="right" vertical="center"/>
    </xf>
    <xf numFmtId="182" fontId="42" fillId="0" borderId="20" xfId="0" applyNumberFormat="1" applyFont="1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vertical="center"/>
    </xf>
    <xf numFmtId="0" fontId="15" fillId="0" borderId="20" xfId="0" applyFont="1" applyFill="1" applyBorder="1" applyAlignment="1" applyProtection="1">
      <alignment vertical="center"/>
    </xf>
    <xf numFmtId="0" fontId="43" fillId="0" borderId="2" xfId="11" applyFont="1" applyBorder="1" applyAlignment="1">
      <alignment horizontal="right" vertical="center"/>
    </xf>
    <xf numFmtId="0" fontId="0" fillId="0" borderId="17" xfId="0" applyBorder="1" applyProtection="1"/>
    <xf numFmtId="0" fontId="16" fillId="0" borderId="0" xfId="11" applyFont="1" applyFill="1" applyAlignment="1" applyProtection="1">
      <alignment horizontal="right"/>
    </xf>
    <xf numFmtId="0" fontId="44" fillId="0" borderId="21" xfId="0" applyFont="1" applyFill="1" applyBorder="1" applyAlignment="1" applyProtection="1">
      <alignment horizontal="center" vertical="center"/>
    </xf>
    <xf numFmtId="0" fontId="4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0" fillId="5" borderId="38" xfId="0" applyFont="1" applyFill="1" applyBorder="1" applyAlignment="1" applyProtection="1">
      <alignment horizontal="center" vertical="center"/>
    </xf>
    <xf numFmtId="0" fontId="45" fillId="0" borderId="21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horizontal="center" vertical="center"/>
    </xf>
    <xf numFmtId="0" fontId="45" fillId="0" borderId="21" xfId="0" applyFont="1" applyFill="1" applyBorder="1" applyAlignment="1" applyProtection="1">
      <alignment horizontal="center"/>
    </xf>
    <xf numFmtId="0" fontId="45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right" vertical="center"/>
    </xf>
    <xf numFmtId="10" fontId="46" fillId="0" borderId="0" xfId="4" applyNumberFormat="1" applyFont="1" applyFill="1" applyAlignment="1" applyProtection="1">
      <alignment horizontal="left" vertical="center"/>
    </xf>
    <xf numFmtId="0" fontId="47" fillId="0" borderId="21" xfId="0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0" fontId="48" fillId="0" borderId="21" xfId="0" applyFont="1" applyFill="1" applyBorder="1" applyAlignment="1" applyProtection="1">
      <alignment vertical="center"/>
    </xf>
    <xf numFmtId="0" fontId="48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right" vertical="center"/>
    </xf>
    <xf numFmtId="182" fontId="30" fillId="0" borderId="0" xfId="0" applyNumberFormat="1" applyFont="1" applyFill="1" applyAlignment="1" applyProtection="1">
      <alignment horizontal="left" vertical="center"/>
    </xf>
    <xf numFmtId="182" fontId="30" fillId="0" borderId="21" xfId="0" applyNumberFormat="1" applyFont="1" applyFill="1" applyBorder="1" applyAlignment="1" applyProtection="1">
      <alignment horizontal="left" vertical="center"/>
    </xf>
    <xf numFmtId="0" fontId="31" fillId="6" borderId="41" xfId="0" applyFont="1" applyFill="1" applyBorder="1" applyAlignment="1" applyProtection="1">
      <alignment horizontal="center" vertical="center"/>
    </xf>
    <xf numFmtId="0" fontId="49" fillId="3" borderId="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4" fontId="29" fillId="0" borderId="33" xfId="0" applyNumberFormat="1" applyFont="1" applyFill="1" applyBorder="1" applyAlignment="1" applyProtection="1">
      <alignment horizontal="center" vertical="center"/>
    </xf>
    <xf numFmtId="177" fontId="29" fillId="0" borderId="26" xfId="0" applyNumberFormat="1" applyFont="1" applyFill="1" applyBorder="1" applyAlignment="1" applyProtection="1">
      <alignment horizontal="center" vertical="center"/>
    </xf>
    <xf numFmtId="182" fontId="50" fillId="4" borderId="42" xfId="0" applyNumberFormat="1" applyFont="1" applyFill="1" applyBorder="1" applyAlignment="1" applyProtection="1">
      <alignment horizontal="center" vertical="center"/>
    </xf>
    <xf numFmtId="4" fontId="29" fillId="0" borderId="0" xfId="0" applyNumberFormat="1" applyFont="1" applyFill="1" applyBorder="1" applyAlignment="1" applyProtection="1">
      <alignment horizontal="center" vertical="center"/>
    </xf>
    <xf numFmtId="177" fontId="29" fillId="0" borderId="43" xfId="0" applyNumberFormat="1" applyFont="1" applyFill="1" applyBorder="1" applyAlignment="1" applyProtection="1">
      <alignment horizontal="center" vertical="center"/>
    </xf>
    <xf numFmtId="182" fontId="50" fillId="4" borderId="21" xfId="0" applyNumberFormat="1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vertical="center"/>
    </xf>
    <xf numFmtId="4" fontId="29" fillId="0" borderId="20" xfId="0" applyNumberFormat="1" applyFont="1" applyFill="1" applyBorder="1" applyAlignment="1" applyProtection="1">
      <alignment horizontal="center" vertical="center"/>
    </xf>
    <xf numFmtId="177" fontId="29" fillId="0" borderId="35" xfId="0" applyNumberFormat="1" applyFont="1" applyFill="1" applyBorder="1" applyAlignment="1" applyProtection="1">
      <alignment horizontal="center" vertical="center"/>
    </xf>
    <xf numFmtId="182" fontId="50" fillId="4" borderId="19" xfId="0" applyNumberFormat="1" applyFont="1" applyFill="1" applyBorder="1" applyAlignment="1" applyProtection="1">
      <alignment horizontal="center" vertical="center"/>
    </xf>
    <xf numFmtId="4" fontId="29" fillId="0" borderId="0" xfId="0" applyNumberFormat="1" applyFont="1" applyFill="1" applyAlignment="1" applyProtection="1">
      <alignment horizontal="center" vertical="center"/>
    </xf>
    <xf numFmtId="182" fontId="50" fillId="8" borderId="0" xfId="0" applyNumberFormat="1" applyFont="1" applyFill="1" applyAlignment="1" applyProtection="1">
      <alignment horizontal="center" vertical="center"/>
    </xf>
    <xf numFmtId="0" fontId="51" fillId="0" borderId="0" xfId="0" applyFont="1" applyFill="1" applyAlignment="1" applyProtection="1">
      <alignment horizontal="right" vertical="center"/>
    </xf>
    <xf numFmtId="182" fontId="51" fillId="0" borderId="0" xfId="0" applyNumberFormat="1" applyFont="1" applyFill="1" applyAlignment="1" applyProtection="1">
      <alignment horizontal="left" vertical="center"/>
    </xf>
    <xf numFmtId="0" fontId="52" fillId="0" borderId="0" xfId="0" applyFont="1" applyProtection="1"/>
    <xf numFmtId="0" fontId="53" fillId="0" borderId="0" xfId="0" applyFont="1" applyFill="1" applyAlignment="1" applyProtection="1">
      <alignment horizontal="right" vertical="center"/>
    </xf>
    <xf numFmtId="0" fontId="27" fillId="6" borderId="5" xfId="0" applyFont="1" applyFill="1" applyBorder="1" applyAlignment="1" applyProtection="1">
      <alignment horizontal="center" vertical="center"/>
    </xf>
    <xf numFmtId="177" fontId="0" fillId="0" borderId="0" xfId="0" applyNumberFormat="1" applyFill="1" applyProtection="1"/>
    <xf numFmtId="182" fontId="54" fillId="0" borderId="9" xfId="0" applyNumberFormat="1" applyFont="1" applyFill="1" applyBorder="1" applyAlignment="1" applyProtection="1">
      <alignment vertical="center"/>
    </xf>
    <xf numFmtId="182" fontId="0" fillId="0" borderId="0" xfId="0" applyNumberFormat="1" applyProtection="1"/>
    <xf numFmtId="0" fontId="55" fillId="0" borderId="21" xfId="11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horizontal="left" vertical="center"/>
    </xf>
    <xf numFmtId="177" fontId="56" fillId="0" borderId="9" xfId="0" applyNumberFormat="1" applyFont="1" applyFill="1" applyBorder="1" applyAlignment="1" applyProtection="1">
      <alignment vertical="center"/>
    </xf>
    <xf numFmtId="0" fontId="0" fillId="0" borderId="21" xfId="0" applyBorder="1" applyProtection="1"/>
    <xf numFmtId="0" fontId="0" fillId="0" borderId="0" xfId="0" applyAlignment="1" applyProtection="1">
      <alignment horizontal="right" vertical="center"/>
    </xf>
    <xf numFmtId="184" fontId="57" fillId="9" borderId="8" xfId="0" applyNumberFormat="1" applyFont="1" applyFill="1" applyBorder="1" applyAlignment="1" applyProtection="1">
      <alignment horizontal="center" vertical="center"/>
      <protection locked="0"/>
    </xf>
    <xf numFmtId="177" fontId="56" fillId="0" borderId="42" xfId="0" applyNumberFormat="1" applyFont="1" applyFill="1" applyBorder="1" applyAlignment="1" applyProtection="1">
      <alignment vertical="center"/>
    </xf>
    <xf numFmtId="0" fontId="58" fillId="0" borderId="0" xfId="0" applyFont="1" applyProtection="1"/>
    <xf numFmtId="0" fontId="15" fillId="0" borderId="12" xfId="0" applyFont="1" applyFill="1" applyBorder="1" applyAlignment="1" applyProtection="1">
      <alignment horizontal="left" vertical="center"/>
    </xf>
    <xf numFmtId="177" fontId="59" fillId="9" borderId="9" xfId="0" applyNumberFormat="1" applyFont="1" applyFill="1" applyBorder="1" applyAlignment="1" applyProtection="1">
      <alignment vertical="center"/>
      <protection locked="0"/>
    </xf>
    <xf numFmtId="182" fontId="54" fillId="0" borderId="45" xfId="0" applyNumberFormat="1" applyFont="1" applyFill="1" applyBorder="1" applyAlignment="1" applyProtection="1">
      <alignment vertical="center"/>
    </xf>
    <xf numFmtId="0" fontId="60" fillId="0" borderId="24" xfId="0" applyFont="1" applyBorder="1" applyProtection="1"/>
    <xf numFmtId="0" fontId="61" fillId="0" borderId="38" xfId="0" applyFont="1" applyBorder="1" applyProtection="1"/>
    <xf numFmtId="183" fontId="26" fillId="3" borderId="15" xfId="4" applyNumberFormat="1" applyFont="1" applyFill="1" applyBorder="1" applyAlignment="1" applyProtection="1">
      <alignment horizontal="center" vertical="center"/>
    </xf>
    <xf numFmtId="182" fontId="62" fillId="4" borderId="16" xfId="0" applyNumberFormat="1" applyFont="1" applyFill="1" applyBorder="1" applyAlignment="1" applyProtection="1">
      <alignment vertical="center"/>
    </xf>
    <xf numFmtId="0" fontId="63" fillId="0" borderId="0" xfId="0" applyFont="1" applyProtection="1"/>
    <xf numFmtId="0" fontId="64" fillId="0" borderId="20" xfId="0" applyFont="1" applyFill="1" applyBorder="1" applyAlignment="1" applyProtection="1">
      <alignment vertical="center"/>
    </xf>
    <xf numFmtId="0" fontId="41" fillId="0" borderId="20" xfId="0" applyFont="1" applyFill="1" applyBorder="1" applyAlignment="1" applyProtection="1">
      <alignment horizontal="right" vertical="center"/>
    </xf>
    <xf numFmtId="0" fontId="0" fillId="0" borderId="19" xfId="0" applyBorder="1" applyProtection="1"/>
    <xf numFmtId="0" fontId="15" fillId="0" borderId="0" xfId="0" applyFont="1" applyFill="1" applyProtection="1"/>
    <xf numFmtId="0" fontId="65" fillId="0" borderId="0" xfId="11" applyFont="1" applyFill="1" applyAlignment="1" applyProtection="1">
      <alignment horizontal="left"/>
    </xf>
    <xf numFmtId="0" fontId="17" fillId="0" borderId="0" xfId="11" applyFont="1" applyAlignment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66" fillId="0" borderId="0" xfId="0" applyFont="1" applyFill="1" applyAlignment="1" applyProtection="1"/>
    <xf numFmtId="0" fontId="67" fillId="0" borderId="0" xfId="0" applyFont="1" applyFill="1" applyAlignment="1" applyProtection="1">
      <alignment horizontal="center" vertical="center"/>
    </xf>
    <xf numFmtId="0" fontId="68" fillId="0" borderId="0" xfId="0" applyFont="1" applyFill="1" applyAlignment="1" applyProtection="1">
      <alignment horizontal="center" vertical="center"/>
    </xf>
    <xf numFmtId="0" fontId="69" fillId="9" borderId="10" xfId="0" applyFont="1" applyFill="1" applyBorder="1" applyAlignment="1" applyProtection="1">
      <alignment horizontal="center" vertical="center"/>
    </xf>
    <xf numFmtId="0" fontId="69" fillId="9" borderId="11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5" fillId="6" borderId="13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/>
    </xf>
    <xf numFmtId="0" fontId="26" fillId="9" borderId="10" xfId="0" applyFont="1" applyFill="1" applyBorder="1" applyAlignment="1" applyProtection="1">
      <alignment horizontal="center" vertical="center"/>
    </xf>
    <xf numFmtId="0" fontId="26" fillId="9" borderId="22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vertical="justify"/>
    </xf>
    <xf numFmtId="0" fontId="15" fillId="0" borderId="44" xfId="0" applyFont="1" applyFill="1" applyBorder="1" applyAlignment="1" applyProtection="1">
      <alignment horizontal="center" vertical="justify"/>
    </xf>
    <xf numFmtId="0" fontId="70" fillId="9" borderId="44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vertical="justify"/>
    </xf>
    <xf numFmtId="0" fontId="15" fillId="0" borderId="46" xfId="0" applyFont="1" applyFill="1" applyBorder="1" applyAlignment="1" applyProtection="1">
      <alignment horizontal="center" vertical="justify"/>
    </xf>
    <xf numFmtId="0" fontId="32" fillId="2" borderId="10" xfId="0" applyFont="1" applyFill="1" applyBorder="1" applyAlignment="1" applyProtection="1">
      <alignment horizontal="center" vertical="center"/>
    </xf>
    <xf numFmtId="185" fontId="15" fillId="0" borderId="8" xfId="0" applyNumberFormat="1" applyFont="1" applyFill="1" applyBorder="1" applyAlignment="1" applyProtection="1">
      <alignment horizontal="center" vertical="center"/>
    </xf>
    <xf numFmtId="177" fontId="15" fillId="0" borderId="8" xfId="0" applyNumberFormat="1" applyFont="1" applyFill="1" applyBorder="1" applyAlignment="1" applyProtection="1">
      <alignment horizontal="center" vertical="center"/>
    </xf>
    <xf numFmtId="4" fontId="15" fillId="0" borderId="44" xfId="0" applyNumberFormat="1" applyFont="1" applyFill="1" applyBorder="1" applyAlignment="1" applyProtection="1">
      <alignment vertical="center"/>
    </xf>
    <xf numFmtId="0" fontId="32" fillId="2" borderId="10" xfId="0" applyFont="1" applyFill="1" applyBorder="1" applyAlignment="1" applyProtection="1">
      <alignment horizontal="right" vertical="center"/>
    </xf>
    <xf numFmtId="177" fontId="15" fillId="2" borderId="11" xfId="0" applyNumberFormat="1" applyFont="1" applyFill="1" applyBorder="1" applyAlignment="1" applyProtection="1">
      <alignment horizontal="center" vertical="center"/>
    </xf>
    <xf numFmtId="4" fontId="15" fillId="0" borderId="8" xfId="0" applyNumberFormat="1" applyFont="1" applyFill="1" applyBorder="1" applyAlignment="1" applyProtection="1">
      <alignment vertical="center"/>
    </xf>
    <xf numFmtId="0" fontId="32" fillId="2" borderId="34" xfId="0" applyFont="1" applyFill="1" applyBorder="1" applyAlignment="1" applyProtection="1">
      <alignment horizontal="right" vertical="center"/>
    </xf>
    <xf numFmtId="177" fontId="15" fillId="2" borderId="0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right" vertical="center"/>
    </xf>
    <xf numFmtId="0" fontId="15" fillId="0" borderId="8" xfId="0" applyFont="1" applyBorder="1" applyProtection="1"/>
    <xf numFmtId="177" fontId="15" fillId="2" borderId="23" xfId="0" applyNumberFormat="1" applyFont="1" applyFill="1" applyBorder="1" applyAlignment="1" applyProtection="1">
      <alignment horizontal="center" vertical="center"/>
    </xf>
    <xf numFmtId="4" fontId="15" fillId="0" borderId="0" xfId="0" applyNumberFormat="1" applyFont="1" applyFill="1" applyBorder="1" applyAlignment="1" applyProtection="1">
      <alignment vertical="center"/>
    </xf>
    <xf numFmtId="4" fontId="26" fillId="0" borderId="8" xfId="0" applyNumberFormat="1" applyFont="1" applyFill="1" applyBorder="1" applyAlignment="1" applyProtection="1">
      <alignment vertical="center"/>
    </xf>
    <xf numFmtId="0" fontId="71" fillId="0" borderId="0" xfId="0" applyFont="1" applyFill="1" applyAlignment="1" applyProtection="1">
      <alignment vertical="center"/>
    </xf>
    <xf numFmtId="0" fontId="71" fillId="0" borderId="0" xfId="0" applyFont="1" applyFill="1" applyAlignment="1" applyProtection="1">
      <alignment horizontal="right" vertical="center"/>
    </xf>
    <xf numFmtId="0" fontId="15" fillId="0" borderId="0" xfId="0" applyFont="1" applyBorder="1" applyProtection="1"/>
    <xf numFmtId="4" fontId="26" fillId="0" borderId="0" xfId="0" applyNumberFormat="1" applyFont="1" applyFill="1" applyBorder="1" applyAlignment="1" applyProtection="1">
      <alignment vertical="center"/>
    </xf>
    <xf numFmtId="0" fontId="72" fillId="0" borderId="0" xfId="0" applyFont="1" applyFill="1" applyAlignment="1" applyProtection="1">
      <alignment horizontal="left" vertical="top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right" vertical="center"/>
    </xf>
    <xf numFmtId="0" fontId="73" fillId="0" borderId="0" xfId="11" applyFont="1" applyFill="1" applyAlignment="1" applyProtection="1">
      <alignment vertical="top"/>
    </xf>
    <xf numFmtId="0" fontId="74" fillId="0" borderId="0" xfId="11" applyFont="1" applyAlignment="1">
      <alignment horizontal="right" vertical="center"/>
    </xf>
    <xf numFmtId="0" fontId="69" fillId="9" borderId="2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vertical="center"/>
    </xf>
    <xf numFmtId="10" fontId="40" fillId="0" borderId="0" xfId="4" applyNumberFormat="1" applyFont="1" applyFill="1" applyAlignment="1" applyProtection="1">
      <alignment horizontal="left" vertical="center"/>
    </xf>
    <xf numFmtId="177" fontId="67" fillId="6" borderId="8" xfId="0" applyNumberFormat="1" applyFont="1" applyFill="1" applyBorder="1" applyAlignment="1" applyProtection="1">
      <alignment vertical="center"/>
    </xf>
    <xf numFmtId="0" fontId="28" fillId="0" borderId="0" xfId="0" applyFont="1" applyProtection="1"/>
    <xf numFmtId="182" fontId="32" fillId="0" borderId="0" xfId="0" applyNumberFormat="1" applyFont="1" applyFill="1" applyAlignment="1" applyProtection="1">
      <alignment horizontal="left" vertical="center"/>
    </xf>
    <xf numFmtId="0" fontId="70" fillId="9" borderId="10" xfId="0" applyFont="1" applyFill="1" applyBorder="1" applyAlignment="1" applyProtection="1">
      <alignment horizontal="center" vertical="center"/>
    </xf>
    <xf numFmtId="0" fontId="70" fillId="9" borderId="32" xfId="0" applyFont="1" applyFill="1" applyBorder="1" applyAlignment="1" applyProtection="1">
      <alignment horizontal="center" vertical="center"/>
    </xf>
    <xf numFmtId="0" fontId="70" fillId="9" borderId="8" xfId="0" applyFont="1" applyFill="1" applyBorder="1" applyAlignment="1" applyProtection="1">
      <alignment horizontal="center" vertical="center"/>
    </xf>
    <xf numFmtId="0" fontId="69" fillId="9" borderId="8" xfId="0" applyFont="1" applyFill="1" applyBorder="1" applyAlignment="1" applyProtection="1">
      <alignment horizontal="center" vertical="center"/>
    </xf>
    <xf numFmtId="177" fontId="15" fillId="2" borderId="26" xfId="0" applyNumberFormat="1" applyFont="1" applyFill="1" applyBorder="1" applyAlignment="1" applyProtection="1">
      <alignment horizontal="center" vertical="center"/>
    </xf>
    <xf numFmtId="183" fontId="15" fillId="2" borderId="11" xfId="4" applyNumberFormat="1" applyFont="1" applyFill="1" applyBorder="1" applyAlignment="1" applyProtection="1">
      <alignment horizontal="center" vertical="center"/>
    </xf>
    <xf numFmtId="177" fontId="15" fillId="0" borderId="33" xfId="0" applyNumberFormat="1" applyFont="1" applyFill="1" applyBorder="1" applyAlignment="1" applyProtection="1">
      <alignment horizontal="center" vertical="center"/>
    </xf>
    <xf numFmtId="182" fontId="75" fillId="6" borderId="44" xfId="0" applyNumberFormat="1" applyFont="1" applyFill="1" applyBorder="1" applyAlignment="1" applyProtection="1">
      <alignment horizontal="center" vertical="center"/>
    </xf>
    <xf numFmtId="177" fontId="15" fillId="2" borderId="22" xfId="0" applyNumberFormat="1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center" vertical="center"/>
    </xf>
    <xf numFmtId="182" fontId="75" fillId="6" borderId="47" xfId="0" applyNumberFormat="1" applyFont="1" applyFill="1" applyBorder="1" applyAlignment="1" applyProtection="1">
      <alignment horizontal="center" vertical="center"/>
    </xf>
    <xf numFmtId="177" fontId="15" fillId="2" borderId="43" xfId="0" applyNumberFormat="1" applyFont="1" applyFill="1" applyBorder="1" applyAlignment="1" applyProtection="1">
      <alignment horizontal="center" vertical="center"/>
    </xf>
    <xf numFmtId="177" fontId="15" fillId="0" borderId="13" xfId="0" applyNumberFormat="1" applyFont="1" applyFill="1" applyBorder="1" applyAlignment="1" applyProtection="1">
      <alignment horizontal="center" vertical="center"/>
    </xf>
    <xf numFmtId="182" fontId="75" fillId="6" borderId="46" xfId="0" applyNumberFormat="1" applyFont="1" applyFill="1" applyBorder="1" applyAlignment="1" applyProtection="1">
      <alignment horizontal="center" vertical="center"/>
    </xf>
    <xf numFmtId="182" fontId="71" fillId="0" borderId="0" xfId="0" applyNumberFormat="1" applyFont="1" applyFill="1" applyAlignment="1" applyProtection="1">
      <alignment horizontal="left" vertical="center"/>
    </xf>
    <xf numFmtId="0" fontId="76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vertical="center"/>
    </xf>
    <xf numFmtId="0" fontId="28" fillId="0" borderId="0" xfId="11" applyFont="1" applyFill="1" applyAlignment="1">
      <alignment horizontal="left" vertical="top"/>
    </xf>
    <xf numFmtId="0" fontId="28" fillId="0" borderId="0" xfId="11" applyFont="1" applyFill="1" applyAlignment="1">
      <alignment vertical="center"/>
    </xf>
    <xf numFmtId="0" fontId="28" fillId="0" borderId="0" xfId="11" applyFont="1" applyFill="1" applyAlignment="1" applyProtection="1">
      <alignment horizontal="center" vertical="top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1">
    <dxf>
      <font>
        <color indexed="10"/>
      </font>
    </dxf>
  </dxfs>
  <tableStyles count="0" defaultTableStyle="TableStyleMedium2" defaultPivotStyle="PivotStyleLight16"/>
  <colors>
    <mruColors>
      <color rgb="00C00000"/>
      <color rgb="00FFF2CC"/>
      <color rgb="00404040"/>
      <color rgb="000563C1"/>
      <color rgb="00D9D9D9"/>
      <color rgb="00262626"/>
      <color rgb="00002060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2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hyperlink" Target="https://www.instagram.com/fagnercaguiar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650875</xdr:colOff>
      <xdr:row>28</xdr:row>
      <xdr:rowOff>0</xdr:rowOff>
    </xdr:from>
    <xdr:to>
      <xdr:col>4</xdr:col>
      <xdr:colOff>778510</xdr:colOff>
      <xdr:row>1048575</xdr:row>
      <xdr:rowOff>190500</xdr:rowOff>
    </xdr:to>
    <xdr:pic>
      <xdr:nvPicPr>
        <xdr:cNvPr id="1030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26615" y="4450715"/>
          <a:ext cx="12763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167005</xdr:colOff>
      <xdr:row>0</xdr:row>
      <xdr:rowOff>88900</xdr:rowOff>
    </xdr:from>
    <xdr:to>
      <xdr:col>2</xdr:col>
      <xdr:colOff>574040</xdr:colOff>
      <xdr:row>1</xdr:row>
      <xdr:rowOff>137160</xdr:rowOff>
    </xdr:to>
    <xdr:pic>
      <xdr:nvPicPr>
        <xdr:cNvPr id="1031" name="Imagem 1" descr="brasao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 flipH="1">
          <a:off x="586105" y="88900"/>
          <a:ext cx="407035" cy="4768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3290570</xdr:colOff>
      <xdr:row>0</xdr:row>
      <xdr:rowOff>125730</xdr:rowOff>
    </xdr:from>
    <xdr:to>
      <xdr:col>2</xdr:col>
      <xdr:colOff>235585</xdr:colOff>
      <xdr:row>3</xdr:row>
      <xdr:rowOff>36830</xdr:rowOff>
    </xdr:to>
    <xdr:pic>
      <xdr:nvPicPr>
        <xdr:cNvPr id="2" name="Imagem 1" descr="brasa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0645" y="125730"/>
          <a:ext cx="316865" cy="396875"/>
        </a:xfrm>
        <a:prstGeom prst="rect">
          <a:avLst/>
        </a:prstGeom>
      </xdr:spPr>
    </xdr:pic>
    <xdr:clientData/>
  </xdr:twoCellAnchor>
  <xdr:twoCellAnchor>
    <xdr:from>
      <xdr:col>4</xdr:col>
      <xdr:colOff>93980</xdr:colOff>
      <xdr:row>10</xdr:row>
      <xdr:rowOff>93980</xdr:rowOff>
    </xdr:from>
    <xdr:to>
      <xdr:col>4</xdr:col>
      <xdr:colOff>551180</xdr:colOff>
      <xdr:row>12</xdr:row>
      <xdr:rowOff>144780</xdr:rowOff>
    </xdr:to>
    <xdr:sp>
      <xdr:nvSpPr>
        <xdr:cNvPr id="3" name="Seta para a direita 2"/>
        <xdr:cNvSpPr/>
      </xdr:nvSpPr>
      <xdr:spPr>
        <a:xfrm>
          <a:off x="7874635" y="1732280"/>
          <a:ext cx="457200" cy="3746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altLang="en-US" sz="1100"/>
        </a:p>
      </xdr:txBody>
    </xdr:sp>
    <xdr:clientData/>
  </xdr:twoCellAnchor>
  <xdr:twoCellAnchor>
    <xdr:from>
      <xdr:col>4</xdr:col>
      <xdr:colOff>132715</xdr:colOff>
      <xdr:row>15</xdr:row>
      <xdr:rowOff>154305</xdr:rowOff>
    </xdr:from>
    <xdr:to>
      <xdr:col>4</xdr:col>
      <xdr:colOff>589915</xdr:colOff>
      <xdr:row>18</xdr:row>
      <xdr:rowOff>43180</xdr:rowOff>
    </xdr:to>
    <xdr:sp>
      <xdr:nvSpPr>
        <xdr:cNvPr id="4" name="Seta para a direita 3"/>
        <xdr:cNvSpPr/>
      </xdr:nvSpPr>
      <xdr:spPr>
        <a:xfrm>
          <a:off x="7913370" y="2602230"/>
          <a:ext cx="457200" cy="3746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showGridLines="0" showRowColHeaders="0" tabSelected="1" zoomScale="115" zoomScaleNormal="115" topLeftCell="A2" workbookViewId="0">
      <selection activeCell="F12" sqref="F12"/>
    </sheetView>
  </sheetViews>
  <sheetFormatPr defaultColWidth="0" defaultRowHeight="15" zeroHeight="1"/>
  <cols>
    <col min="1" max="1" width="3.57142857142857" style="54" customWidth="1"/>
    <col min="2" max="2" width="2.71428571428571" style="54" customWidth="1"/>
    <col min="3" max="3" width="12.1333333333333" style="54" customWidth="1"/>
    <col min="4" max="4" width="3.71428571428571" style="54" customWidth="1"/>
    <col min="5" max="5" width="13.7142857142857" style="54" customWidth="1"/>
    <col min="6" max="6" width="8.28571428571429" style="54" customWidth="1"/>
    <col min="7" max="7" width="6.13333333333333" style="54" customWidth="1"/>
    <col min="8" max="8" width="12.7142857142857" style="54" customWidth="1"/>
    <col min="9" max="9" width="7.28571428571429" style="54" customWidth="1"/>
    <col min="10" max="10" width="12.5714285714286" style="54" customWidth="1"/>
    <col min="11" max="11" width="11.847619047619" style="54" customWidth="1"/>
    <col min="12" max="12" width="5.13333333333333" style="54" customWidth="1"/>
    <col min="13" max="15" width="3" style="54" hidden="1"/>
    <col min="16" max="16" width="2.28571428571429" style="54" hidden="1"/>
    <col min="17" max="17" width="11.1333333333333" style="55" hidden="1"/>
    <col min="18" max="18" width="10.1333333333333" style="55" hidden="1"/>
    <col min="19" max="19" width="7.71428571428571" style="55" hidden="1"/>
    <col min="20" max="20" width="8.42857142857143" style="55" hidden="1"/>
    <col min="21" max="21" width="3" style="55" hidden="1"/>
    <col min="22" max="22" width="4.42857142857143" style="55" hidden="1"/>
    <col min="23" max="23" width="10.8571428571429" style="55" hidden="1"/>
    <col min="24" max="24" width="4" style="55" hidden="1"/>
    <col min="25" max="25" width="11.5714285714286" style="55" hidden="1"/>
    <col min="26" max="27" width="8" style="55" hidden="1"/>
    <col min="28" max="28" width="12.7142857142857" style="55" hidden="1"/>
    <col min="29" max="29" width="11.5714285714286" style="55" hidden="1"/>
    <col min="30" max="16384" width="3" style="54" hidden="1"/>
  </cols>
  <sheetData>
    <row r="1" ht="33.75" customHeight="1" spans="1:29">
      <c r="A1" s="56"/>
      <c r="B1" s="57"/>
      <c r="C1" s="58"/>
      <c r="D1" s="59"/>
      <c r="E1" s="59"/>
      <c r="F1" s="60"/>
      <c r="G1" s="60"/>
      <c r="H1" s="60"/>
      <c r="I1" s="58"/>
      <c r="J1" s="140"/>
      <c r="K1" s="140"/>
      <c r="L1" s="141"/>
      <c r="M1" s="142"/>
      <c r="N1" s="142"/>
      <c r="O1" s="142"/>
      <c r="P1" s="80"/>
      <c r="Q1" s="202"/>
      <c r="R1" s="202"/>
      <c r="S1" s="202"/>
      <c r="T1" s="202"/>
      <c r="V1" s="203"/>
      <c r="X1" s="204"/>
      <c r="Y1" s="204"/>
      <c r="Z1" s="202"/>
      <c r="AA1" s="202"/>
      <c r="AB1" s="202"/>
      <c r="AC1" s="246"/>
    </row>
    <row r="2" s="53" customFormat="1" ht="19.5" customHeight="1" spans="1:29">
      <c r="A2" s="61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143"/>
      <c r="M2" s="144"/>
      <c r="N2" s="144"/>
      <c r="O2" s="144"/>
      <c r="P2" s="145"/>
      <c r="Q2" s="205"/>
      <c r="R2" s="205"/>
      <c r="S2" s="205"/>
      <c r="T2" s="205"/>
      <c r="U2" s="206"/>
      <c r="V2" s="207"/>
      <c r="W2" s="207"/>
      <c r="X2" s="207"/>
      <c r="Y2" s="207"/>
      <c r="Z2" s="207"/>
      <c r="AA2" s="207"/>
      <c r="AC2" s="207"/>
    </row>
    <row r="3" s="53" customFormat="1" ht="12.75" customHeight="1" spans="1:29">
      <c r="A3" s="61"/>
      <c r="B3" s="63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143"/>
      <c r="M3" s="144"/>
      <c r="N3" s="144"/>
      <c r="O3" s="144"/>
      <c r="P3" s="145"/>
      <c r="Q3" s="205"/>
      <c r="R3" s="205"/>
      <c r="S3" s="205"/>
      <c r="T3" s="205"/>
      <c r="U3" s="206"/>
      <c r="V3" s="208"/>
      <c r="W3" s="208"/>
      <c r="X3" s="208"/>
      <c r="Y3" s="208"/>
      <c r="Z3" s="208"/>
      <c r="AA3" s="208"/>
      <c r="AB3" s="208"/>
      <c r="AC3" s="208"/>
    </row>
    <row r="4" s="53" customFormat="1" ht="12.75" customHeight="1" spans="1:29">
      <c r="A4" s="61"/>
      <c r="B4" s="64" t="s">
        <v>2</v>
      </c>
      <c r="C4" s="65"/>
      <c r="D4" s="65"/>
      <c r="E4" s="65"/>
      <c r="F4" s="65"/>
      <c r="G4" s="65"/>
      <c r="H4" s="65"/>
      <c r="I4" s="65"/>
      <c r="J4" s="65"/>
      <c r="K4" s="146"/>
      <c r="L4" s="147"/>
      <c r="M4" s="148"/>
      <c r="N4" s="148"/>
      <c r="O4" s="148"/>
      <c r="P4" s="145"/>
      <c r="Q4" s="205"/>
      <c r="R4" s="205"/>
      <c r="S4" s="205"/>
      <c r="T4" s="205"/>
      <c r="U4" s="206"/>
      <c r="V4" s="209"/>
      <c r="W4" s="209"/>
      <c r="X4" s="209"/>
      <c r="Y4" s="209"/>
      <c r="Z4" s="209"/>
      <c r="AA4" s="209"/>
      <c r="AB4" s="209"/>
      <c r="AC4" s="209"/>
    </row>
    <row r="5" ht="6" customHeight="1" spans="1:29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149"/>
      <c r="M5" s="150"/>
      <c r="N5" s="150"/>
      <c r="O5" s="150"/>
      <c r="P5" s="80"/>
      <c r="Q5" s="202"/>
      <c r="R5" s="202"/>
      <c r="S5" s="202"/>
      <c r="T5" s="202"/>
      <c r="V5" s="205"/>
      <c r="W5" s="205"/>
      <c r="X5" s="205"/>
      <c r="Y5" s="205"/>
      <c r="Z5" s="205"/>
      <c r="AA5" s="205"/>
      <c r="AB5" s="205"/>
      <c r="AC5" s="205"/>
    </row>
    <row r="6" ht="12" customHeight="1" spans="1:29">
      <c r="A6" s="68" t="s">
        <v>3</v>
      </c>
      <c r="B6" s="69" t="s">
        <v>4</v>
      </c>
      <c r="C6" s="70"/>
      <c r="D6" s="70"/>
      <c r="E6" s="71"/>
      <c r="F6" s="72"/>
      <c r="G6" s="73"/>
      <c r="H6" s="74"/>
      <c r="I6" s="74"/>
      <c r="J6" s="151" t="s">
        <v>5</v>
      </c>
      <c r="K6" s="152">
        <f>IF(E7&gt;0,K10/E7,"")</f>
        <v>0.105236</v>
      </c>
      <c r="L6" s="153"/>
      <c r="M6" s="154"/>
      <c r="N6" s="154"/>
      <c r="O6" s="154"/>
      <c r="P6" s="80"/>
      <c r="Q6" s="202"/>
      <c r="R6" s="202"/>
      <c r="S6" s="202"/>
      <c r="T6" s="202"/>
      <c r="V6" s="210" t="s">
        <v>6</v>
      </c>
      <c r="W6" s="211"/>
      <c r="X6" s="211"/>
      <c r="Y6" s="247"/>
      <c r="Z6" s="72"/>
      <c r="AB6" s="248" t="s">
        <v>5</v>
      </c>
      <c r="AC6" s="249">
        <f>IF(Y7&gt;0,AC10/Y7,0%)</f>
        <v>0.0828105511620941</v>
      </c>
    </row>
    <row r="7" ht="12" customHeight="1" spans="1:28">
      <c r="A7" s="68"/>
      <c r="B7" s="75" t="s">
        <v>7</v>
      </c>
      <c r="C7" s="76"/>
      <c r="D7" s="76"/>
      <c r="E7" s="77">
        <v>5000</v>
      </c>
      <c r="F7" s="78" t="str">
        <f>IF(E7&lt;=0,"=&gt;&gt; informe um valor de remuneração maior que 0,00 &lt;==","")</f>
        <v/>
      </c>
      <c r="G7" s="55"/>
      <c r="H7" s="79"/>
      <c r="I7" s="55"/>
      <c r="L7" s="155"/>
      <c r="M7" s="156"/>
      <c r="N7" s="156"/>
      <c r="O7" s="156"/>
      <c r="P7" s="80"/>
      <c r="Q7" s="202"/>
      <c r="R7" s="202"/>
      <c r="S7" s="202"/>
      <c r="T7" s="202"/>
      <c r="V7" s="212" t="s">
        <v>8</v>
      </c>
      <c r="W7" s="213"/>
      <c r="X7" s="214"/>
      <c r="Y7" s="250">
        <f>J25</f>
        <v>4473.82</v>
      </c>
      <c r="Z7" s="251" t="str">
        <f>IF(Y7&lt;=0,"=&gt;&gt; informe um valor de remuneração maior que 0,00 &lt;==","")</f>
        <v/>
      </c>
      <c r="AA7" s="251"/>
      <c r="AB7" s="79"/>
    </row>
    <row r="8" ht="3.75" customHeight="1" spans="1:29">
      <c r="A8" s="68"/>
      <c r="B8" s="80"/>
      <c r="C8" s="80"/>
      <c r="D8" s="80"/>
      <c r="E8" s="81"/>
      <c r="F8" s="80"/>
      <c r="G8" s="82"/>
      <c r="H8" s="82"/>
      <c r="I8" s="157"/>
      <c r="J8" s="157"/>
      <c r="K8" s="158"/>
      <c r="L8" s="159"/>
      <c r="M8" s="158"/>
      <c r="N8" s="158"/>
      <c r="O8" s="158"/>
      <c r="P8" s="80"/>
      <c r="Q8" s="202"/>
      <c r="R8" s="202"/>
      <c r="S8" s="202"/>
      <c r="T8" s="202"/>
      <c r="V8" s="202"/>
      <c r="W8" s="202"/>
      <c r="X8" s="202"/>
      <c r="Y8" s="202"/>
      <c r="Z8" s="202"/>
      <c r="AA8" s="202"/>
      <c r="AB8" s="243"/>
      <c r="AC8" s="252"/>
    </row>
    <row r="9" ht="12" customHeight="1" spans="1:29">
      <c r="A9" s="68"/>
      <c r="B9" s="83" t="s">
        <v>9</v>
      </c>
      <c r="C9" s="84"/>
      <c r="D9" s="84"/>
      <c r="E9" s="84"/>
      <c r="F9" s="85" t="s">
        <v>10</v>
      </c>
      <c r="G9" s="86" t="s">
        <v>11</v>
      </c>
      <c r="H9" s="87"/>
      <c r="I9" s="87"/>
      <c r="J9" s="160"/>
      <c r="K9" s="161" t="s">
        <v>12</v>
      </c>
      <c r="L9" s="159"/>
      <c r="M9" s="158"/>
      <c r="N9" s="158"/>
      <c r="O9" s="158"/>
      <c r="P9" s="162"/>
      <c r="Q9" s="215" t="s">
        <v>13</v>
      </c>
      <c r="R9" s="216"/>
      <c r="S9" s="217" t="s">
        <v>14</v>
      </c>
      <c r="T9" s="218" t="s">
        <v>15</v>
      </c>
      <c r="V9" s="219" t="s">
        <v>16</v>
      </c>
      <c r="W9" s="219"/>
      <c r="X9" s="219"/>
      <c r="Y9" s="219"/>
      <c r="Z9" s="253" t="s">
        <v>10</v>
      </c>
      <c r="AA9" s="254" t="s">
        <v>17</v>
      </c>
      <c r="AB9" s="255" t="s">
        <v>18</v>
      </c>
      <c r="AC9" s="256" t="s">
        <v>19</v>
      </c>
    </row>
    <row r="10" ht="12" customHeight="1" spans="1:29">
      <c r="A10" s="68"/>
      <c r="B10" s="88" t="s">
        <v>20</v>
      </c>
      <c r="C10" s="89"/>
      <c r="D10" s="89"/>
      <c r="E10" s="90">
        <v>1302</v>
      </c>
      <c r="F10" s="91">
        <v>0.075</v>
      </c>
      <c r="G10" s="92" t="str">
        <f>IF(J10&lt;&gt;"","1ª =&gt;","")</f>
        <v>1ª =&gt;</v>
      </c>
      <c r="H10" s="93">
        <f>IF(S11&gt;0,S11,"")</f>
        <v>1302</v>
      </c>
      <c r="I10" s="163" t="str">
        <f>IF(J10&lt;&gt;"","=&gt;","")</f>
        <v>=&gt;</v>
      </c>
      <c r="J10" s="164">
        <f>IF(Q11&gt;0,T11,"")</f>
        <v>97.65</v>
      </c>
      <c r="K10" s="165">
        <f>IF(SUM(J10:J13)&gt;E15,E15,SUM(J10:J13))</f>
        <v>526.18</v>
      </c>
      <c r="L10" s="159"/>
      <c r="M10" s="158"/>
      <c r="N10" s="158"/>
      <c r="O10" s="158"/>
      <c r="P10" s="162"/>
      <c r="Q10" s="220" t="s">
        <v>21</v>
      </c>
      <c r="R10" s="220" t="s">
        <v>22</v>
      </c>
      <c r="S10" s="221"/>
      <c r="T10" s="222"/>
      <c r="V10" s="223" t="s">
        <v>23</v>
      </c>
      <c r="W10" s="89"/>
      <c r="X10" s="89"/>
      <c r="Y10" s="257">
        <v>1903.98</v>
      </c>
      <c r="Z10" s="258">
        <v>0</v>
      </c>
      <c r="AA10" s="226">
        <v>0</v>
      </c>
      <c r="AB10" s="259">
        <f>IF(Y7&lt;=Y11,0,0)</f>
        <v>0</v>
      </c>
      <c r="AC10" s="260">
        <f>SUM(AB10:AB15)</f>
        <v>370.4795</v>
      </c>
    </row>
    <row r="11" ht="12" customHeight="1" spans="1:29">
      <c r="A11" s="68"/>
      <c r="B11" s="94" t="s">
        <v>24</v>
      </c>
      <c r="C11" s="95">
        <f>E10+0.01</f>
        <v>1302.01</v>
      </c>
      <c r="D11" s="89" t="s">
        <v>25</v>
      </c>
      <c r="E11" s="96">
        <v>2571.29</v>
      </c>
      <c r="F11" s="97">
        <v>0.09</v>
      </c>
      <c r="G11" s="98" t="str">
        <f>IF(J11&lt;&gt;"","2ª =&gt;","")</f>
        <v>2ª =&gt;</v>
      </c>
      <c r="H11" s="99">
        <f>IF(S12&gt;0,S12,"")</f>
        <v>1269.29</v>
      </c>
      <c r="I11" s="166" t="str">
        <f>IF(J11&lt;&gt;"","=&gt;","")</f>
        <v>=&gt;</v>
      </c>
      <c r="J11" s="167">
        <f>IF(Q12&gt;0,T12,"")</f>
        <v>114.24</v>
      </c>
      <c r="K11" s="168"/>
      <c r="L11" s="169"/>
      <c r="M11" s="162"/>
      <c r="N11" s="162"/>
      <c r="O11" s="162"/>
      <c r="P11" s="162"/>
      <c r="Q11" s="224">
        <f>IF(R11&gt;0,R11,0)</f>
        <v>97.65</v>
      </c>
      <c r="R11" s="225">
        <f>IF(E7&gt;=E10,E10*F10,E7*F10)</f>
        <v>97.65</v>
      </c>
      <c r="S11" s="226">
        <f>IF(E7&lt;=E10,E7,E10)</f>
        <v>1302</v>
      </c>
      <c r="T11" s="226">
        <f>IF(Q11&gt;0,ROUND(Q11,2),0)</f>
        <v>97.65</v>
      </c>
      <c r="V11" s="227" t="s">
        <v>24</v>
      </c>
      <c r="W11" s="228">
        <f>Y10+0.01</f>
        <v>1903.99</v>
      </c>
      <c r="X11" s="89" t="s">
        <v>25</v>
      </c>
      <c r="Y11" s="261">
        <v>2826.65</v>
      </c>
      <c r="Z11" s="258">
        <v>0.075</v>
      </c>
      <c r="AA11" s="226">
        <v>142.8</v>
      </c>
      <c r="AB11" s="262">
        <f>IF(AND(Y7&gt;Y10,Y7&lt;=Y11),Y7*Z11-AA11,0)</f>
        <v>0</v>
      </c>
      <c r="AC11" s="263"/>
    </row>
    <row r="12" ht="12" customHeight="1" spans="1:29">
      <c r="A12" s="68"/>
      <c r="B12" s="94" t="s">
        <v>24</v>
      </c>
      <c r="C12" s="95">
        <f>E11+0.01</f>
        <v>2571.3</v>
      </c>
      <c r="D12" s="89" t="s">
        <v>25</v>
      </c>
      <c r="E12" s="96">
        <v>3856.94</v>
      </c>
      <c r="F12" s="97">
        <v>0.12</v>
      </c>
      <c r="G12" s="98" t="str">
        <f>IF(J12&lt;&gt;"","3ª =&gt;","")</f>
        <v>3ª =&gt;</v>
      </c>
      <c r="H12" s="99">
        <f>IF(S13&gt;0,S13,"")</f>
        <v>1285.65</v>
      </c>
      <c r="I12" s="166" t="str">
        <f>IF(J12&lt;&gt;"","=&gt;","")</f>
        <v>=&gt;</v>
      </c>
      <c r="J12" s="167">
        <f>IF(Q13&gt;0,T13,"")</f>
        <v>154.27</v>
      </c>
      <c r="K12" s="168"/>
      <c r="L12" s="169"/>
      <c r="M12" s="162"/>
      <c r="N12" s="162"/>
      <c r="O12" s="162"/>
      <c r="P12" s="162"/>
      <c r="Q12" s="224">
        <f>IF(R12&gt;0,R12-Q11,0)</f>
        <v>114.2361</v>
      </c>
      <c r="R12" s="225">
        <f>IF(E$7&gt;=E11,((E11-E10)*F11)+R11,((E$7-E10)*F11)+R11)</f>
        <v>211.8861</v>
      </c>
      <c r="S12" s="229">
        <f>IF(E7&lt;E11,E7-E10,E11-E10)</f>
        <v>1269.29</v>
      </c>
      <c r="T12" s="226">
        <f>IF(Q12&gt;0,ROUND(Q12,2),0)</f>
        <v>114.24</v>
      </c>
      <c r="V12" s="227" t="s">
        <v>24</v>
      </c>
      <c r="W12" s="228">
        <f>Y11+0.01</f>
        <v>2826.66</v>
      </c>
      <c r="X12" s="89" t="s">
        <v>25</v>
      </c>
      <c r="Y12" s="261">
        <v>3751.05</v>
      </c>
      <c r="Z12" s="258">
        <v>0.15</v>
      </c>
      <c r="AA12" s="226">
        <v>354.8</v>
      </c>
      <c r="AB12" s="262">
        <f>IF(AND(Y7&gt;Y11,Y7&lt;=Y12),Y7*Z12-AA12,0)</f>
        <v>0</v>
      </c>
      <c r="AC12" s="263"/>
    </row>
    <row r="13" ht="12" customHeight="1" spans="1:29">
      <c r="A13" s="68"/>
      <c r="B13" s="100" t="s">
        <v>24</v>
      </c>
      <c r="C13" s="101">
        <f>E12+0.01</f>
        <v>3856.95</v>
      </c>
      <c r="D13" s="102" t="s">
        <v>25</v>
      </c>
      <c r="E13" s="103">
        <v>7507.49</v>
      </c>
      <c r="F13" s="104">
        <v>0.14</v>
      </c>
      <c r="G13" s="105" t="str">
        <f>IF(R16&lt;&gt;"","4ª =&gt;","")</f>
        <v>4ª =&gt;</v>
      </c>
      <c r="H13" s="106">
        <f>IF(S15&gt;0,S15,"")</f>
        <v>1143.06</v>
      </c>
      <c r="I13" s="170" t="str">
        <f>IF(J13&lt;&gt;"","=&gt;","")</f>
        <v>=&gt;</v>
      </c>
      <c r="J13" s="171">
        <f>IF(Q15&gt;0,T15,"")</f>
        <v>160.02</v>
      </c>
      <c r="K13" s="172"/>
      <c r="L13" s="169"/>
      <c r="M13" s="162"/>
      <c r="N13" s="162"/>
      <c r="O13" s="162"/>
      <c r="P13" s="162"/>
      <c r="Q13" s="224">
        <f>IF(R13&gt;0,R13-Q12-Q11,0)</f>
        <v>154.278</v>
      </c>
      <c r="R13" s="225">
        <f>IF(E$7&gt;=E12,((E12-E11)*F12)+R12,((E$7-E11)*F12)+R12)</f>
        <v>366.1641</v>
      </c>
      <c r="S13" s="229">
        <f>IF(E7&lt;E12,E7-E11,E12-E11)</f>
        <v>1285.65</v>
      </c>
      <c r="T13" s="226">
        <f>IF(Q13&gt;0,ROUNDDOWN(Q13,2),0)</f>
        <v>154.27</v>
      </c>
      <c r="V13" s="230" t="s">
        <v>24</v>
      </c>
      <c r="W13" s="231">
        <f>Y12+0.01</f>
        <v>3751.06</v>
      </c>
      <c r="X13" s="232" t="s">
        <v>25</v>
      </c>
      <c r="Y13" s="264">
        <v>4664.68</v>
      </c>
      <c r="Z13" s="258">
        <v>0.225</v>
      </c>
      <c r="AA13" s="229">
        <v>636.13</v>
      </c>
      <c r="AB13" s="262">
        <f>IF(AND(Y7&gt;Y12,Y7&lt;=Y13),Y7*Z13-AA13,0)</f>
        <v>370.4795</v>
      </c>
      <c r="AC13" s="263"/>
    </row>
    <row r="14" ht="12" customHeight="1" spans="1:29">
      <c r="A14" s="68"/>
      <c r="B14" s="107"/>
      <c r="C14" s="108"/>
      <c r="D14" s="109"/>
      <c r="E14" s="108"/>
      <c r="F14" s="110"/>
      <c r="G14" s="111"/>
      <c r="H14" s="112"/>
      <c r="I14" s="173"/>
      <c r="J14" s="112"/>
      <c r="K14" s="174"/>
      <c r="L14" s="169"/>
      <c r="M14" s="162"/>
      <c r="N14" s="162"/>
      <c r="O14" s="162"/>
      <c r="P14" s="162"/>
      <c r="Q14" s="224"/>
      <c r="R14" s="225"/>
      <c r="S14" s="229"/>
      <c r="T14" s="226"/>
      <c r="V14" s="230"/>
      <c r="W14" s="231"/>
      <c r="X14" s="232"/>
      <c r="Y14" s="264"/>
      <c r="Z14" s="258"/>
      <c r="AA14" s="229"/>
      <c r="AB14" s="262"/>
      <c r="AC14" s="263"/>
    </row>
    <row r="15" ht="12.75" customHeight="1" spans="1:256">
      <c r="A15" s="68"/>
      <c r="B15" s="113"/>
      <c r="C15" s="114"/>
      <c r="D15" s="115" t="s">
        <v>26</v>
      </c>
      <c r="E15" s="116">
        <v>877.25</v>
      </c>
      <c r="G15" s="117"/>
      <c r="H15" s="117"/>
      <c r="I15" s="175" t="str">
        <f>IF(E7&gt;E13,"=&gt;&gt; Acima do teto máximo do INSS:","")</f>
        <v/>
      </c>
      <c r="J15" s="176" t="str">
        <f>IF(E7&gt;E13,E7-E13,"")</f>
        <v/>
      </c>
      <c r="K15" s="117"/>
      <c r="L15" s="169"/>
      <c r="M15" s="162"/>
      <c r="N15" s="162"/>
      <c r="O15" s="162"/>
      <c r="P15" s="162"/>
      <c r="Q15" s="224">
        <f>IF(R15&gt;0,R15-Q13-Q12-Q11,0)</f>
        <v>160.0284</v>
      </c>
      <c r="R15" s="225">
        <f>IF(E$7&gt;=E13,((E13-E12)*F13)+R13,((E$7-E12)*F13)+R13)</f>
        <v>526.1925</v>
      </c>
      <c r="S15" s="229">
        <f>IF(E7&lt;E13,E7-E12,E13-E12)</f>
        <v>1143.06</v>
      </c>
      <c r="T15" s="229">
        <f>IF(Q15&gt;0,ROUNDDOWN(Q15,2),0)</f>
        <v>160.02</v>
      </c>
      <c r="U15" s="79"/>
      <c r="V15" s="227" t="s">
        <v>27</v>
      </c>
      <c r="W15" s="233"/>
      <c r="X15" s="233"/>
      <c r="Y15" s="261">
        <f>Y13+0.01</f>
        <v>4664.69</v>
      </c>
      <c r="Z15" s="258">
        <v>0.275</v>
      </c>
      <c r="AA15" s="229">
        <v>869.36</v>
      </c>
      <c r="AB15" s="265">
        <f>IF(Y7&gt;Y13,Y7*Z15-AA15,0)</f>
        <v>0</v>
      </c>
      <c r="AC15" s="266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2"/>
      <c r="IR15" s="162"/>
      <c r="IS15" s="162"/>
      <c r="IT15" s="162"/>
      <c r="IU15" s="162"/>
      <c r="IV15" s="162"/>
    </row>
    <row r="16" ht="10.5" customHeight="1" spans="1:256">
      <c r="A16" s="68"/>
      <c r="C16" s="118"/>
      <c r="D16" s="118"/>
      <c r="E16" s="118"/>
      <c r="F16" s="118"/>
      <c r="G16" s="119"/>
      <c r="H16" s="119"/>
      <c r="I16" s="177"/>
      <c r="J16" s="119"/>
      <c r="K16" s="178" t="s">
        <v>28</v>
      </c>
      <c r="L16" s="169"/>
      <c r="M16" s="162"/>
      <c r="N16" s="162"/>
      <c r="O16" s="162"/>
      <c r="P16" s="162"/>
      <c r="Q16" s="234" t="s">
        <v>29</v>
      </c>
      <c r="R16" s="235">
        <f>IF(Q15&gt;0,Q15,"")</f>
        <v>160.0284</v>
      </c>
      <c r="S16" s="236"/>
      <c r="T16" s="237">
        <f>SUM(T11:T15)</f>
        <v>526.18</v>
      </c>
      <c r="U16" s="79"/>
      <c r="V16" s="79"/>
      <c r="W16" s="238"/>
      <c r="X16" s="239" t="s">
        <v>30</v>
      </c>
      <c r="Y16" s="267">
        <v>1903.98</v>
      </c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2"/>
      <c r="IR16" s="162"/>
      <c r="IS16" s="162"/>
      <c r="IT16" s="162"/>
      <c r="IU16" s="162"/>
      <c r="IV16" s="162"/>
    </row>
    <row r="17" ht="11.25" customHeight="1" spans="1:256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169"/>
      <c r="M17" s="162"/>
      <c r="N17" s="162"/>
      <c r="O17" s="162"/>
      <c r="P17" s="162"/>
      <c r="Q17" s="240"/>
      <c r="R17" s="231"/>
      <c r="S17" s="236"/>
      <c r="T17" s="241"/>
      <c r="U17" s="79"/>
      <c r="V17" s="79"/>
      <c r="W17" s="238"/>
      <c r="X17" s="239"/>
      <c r="Y17" s="267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2"/>
      <c r="IR17" s="162"/>
      <c r="IS17" s="162"/>
      <c r="IT17" s="162"/>
      <c r="IU17" s="162"/>
      <c r="IV17" s="162"/>
    </row>
    <row r="18" ht="15.75" customHeight="1" spans="1:256">
      <c r="A18" s="68"/>
      <c r="C18" s="120" t="s">
        <v>31</v>
      </c>
      <c r="D18" s="120"/>
      <c r="E18" s="120"/>
      <c r="F18" s="120"/>
      <c r="G18" s="120"/>
      <c r="H18" s="120"/>
      <c r="I18" s="120"/>
      <c r="J18" s="120"/>
      <c r="K18" s="120"/>
      <c r="L18" s="169"/>
      <c r="M18" s="162"/>
      <c r="N18" s="162"/>
      <c r="O18" s="162"/>
      <c r="P18" s="162"/>
      <c r="S18" s="236"/>
      <c r="U18" s="79"/>
      <c r="V18" s="242"/>
      <c r="W18" s="243"/>
      <c r="X18" s="244"/>
      <c r="Y18" s="252"/>
      <c r="Z18" s="79"/>
      <c r="AA18" s="79"/>
      <c r="AB18" s="79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2"/>
      <c r="IR18" s="162"/>
      <c r="IS18" s="162"/>
      <c r="IT18" s="162"/>
      <c r="IU18" s="162"/>
      <c r="IV18" s="162"/>
    </row>
    <row r="19" ht="12.95" customHeight="1" spans="1:28">
      <c r="A19" s="68"/>
      <c r="E19" s="121" t="s">
        <v>32</v>
      </c>
      <c r="F19" s="122"/>
      <c r="G19" s="122"/>
      <c r="H19" s="122"/>
      <c r="I19" s="122"/>
      <c r="J19" s="179"/>
      <c r="L19" s="169"/>
      <c r="M19" s="180"/>
      <c r="N19" s="180"/>
      <c r="O19" s="180"/>
      <c r="P19" s="162"/>
      <c r="T19" s="79"/>
      <c r="V19" s="79"/>
      <c r="W19" s="79"/>
      <c r="X19" s="79"/>
      <c r="Y19" s="268"/>
      <c r="Z19" s="79"/>
      <c r="AA19" s="79"/>
      <c r="AB19" s="269"/>
    </row>
    <row r="20" ht="12" customHeight="1" spans="1:29">
      <c r="A20" s="68"/>
      <c r="E20" s="123" t="s">
        <v>33</v>
      </c>
      <c r="F20" s="124"/>
      <c r="G20" s="124"/>
      <c r="H20" s="124"/>
      <c r="I20" s="124"/>
      <c r="J20" s="181">
        <f>E7</f>
        <v>5000</v>
      </c>
      <c r="K20" s="182"/>
      <c r="L20" s="183"/>
      <c r="W20" s="245"/>
      <c r="X20" s="245"/>
      <c r="Y20" s="245"/>
      <c r="Z20" s="270"/>
      <c r="AA20" s="270"/>
      <c r="AB20" s="271"/>
      <c r="AC20" s="272"/>
    </row>
    <row r="21" ht="12" customHeight="1" spans="1:13">
      <c r="A21" s="68"/>
      <c r="E21" s="123" t="s">
        <v>34</v>
      </c>
      <c r="F21" s="124"/>
      <c r="G21" s="124"/>
      <c r="H21" s="124"/>
      <c r="I21" s="184"/>
      <c r="J21" s="185">
        <f>IF(K10,K10,0)</f>
        <v>526.18</v>
      </c>
      <c r="L21" s="186"/>
      <c r="M21" s="187"/>
    </row>
    <row r="22" ht="12" customHeight="1" spans="1:12">
      <c r="A22" s="68"/>
      <c r="C22" s="125" t="s">
        <v>23</v>
      </c>
      <c r="E22" s="123" t="s">
        <v>35</v>
      </c>
      <c r="F22" s="124"/>
      <c r="G22" s="124"/>
      <c r="H22" s="126"/>
      <c r="I22" s="188">
        <v>0</v>
      </c>
      <c r="J22" s="189">
        <f>(I22*189.59)</f>
        <v>0</v>
      </c>
      <c r="K22" s="190" t="str">
        <f>IF(J22&gt;0,"=&gt;&gt; Dependente P/IRRF","")</f>
        <v/>
      </c>
      <c r="L22" s="186"/>
    </row>
    <row r="23" ht="12" customHeight="1" spans="1:12">
      <c r="A23" s="68"/>
      <c r="C23" s="127">
        <f>Y10</f>
        <v>1903.98</v>
      </c>
      <c r="E23" s="123" t="s">
        <v>36</v>
      </c>
      <c r="F23" s="124"/>
      <c r="G23" s="124"/>
      <c r="H23" s="124"/>
      <c r="I23" s="191"/>
      <c r="J23" s="192">
        <v>0</v>
      </c>
      <c r="L23" s="186"/>
    </row>
    <row r="24" ht="12" customHeight="1" spans="1:12">
      <c r="A24" s="68"/>
      <c r="E24" s="123" t="s">
        <v>37</v>
      </c>
      <c r="F24" s="124"/>
      <c r="G24" s="124"/>
      <c r="H24" s="124"/>
      <c r="I24" s="126"/>
      <c r="J24" s="192">
        <v>0</v>
      </c>
      <c r="L24" s="186"/>
    </row>
    <row r="25" ht="12" customHeight="1" spans="1:12">
      <c r="A25" s="68"/>
      <c r="C25" s="125" t="s">
        <v>38</v>
      </c>
      <c r="E25" s="123" t="s">
        <v>39</v>
      </c>
      <c r="F25" s="124"/>
      <c r="G25" s="124"/>
      <c r="H25" s="124"/>
      <c r="I25" s="124"/>
      <c r="J25" s="193">
        <f>IF((J20-J21-J22-J23-J24)&gt;0,J20-J21-J22-J23-J24,0)</f>
        <v>4473.82</v>
      </c>
      <c r="K25" s="194" t="str">
        <f>IF(J25&lt;=C23,"=&gt;&gt; Isento do IRRF","")</f>
        <v/>
      </c>
      <c r="L25" s="195"/>
    </row>
    <row r="26" ht="12" customHeight="1" spans="1:12">
      <c r="A26" s="68"/>
      <c r="C26" s="128">
        <f>IF(J26&gt;0,J26/J25,"")</f>
        <v>0.0828105511620941</v>
      </c>
      <c r="E26" s="129" t="s">
        <v>40</v>
      </c>
      <c r="F26" s="130"/>
      <c r="G26" s="130"/>
      <c r="H26" s="131"/>
      <c r="I26" s="196">
        <f>IF(AB11&gt;0,Z11,IF(AB12&gt;0,Z12,IF(AB13&gt;0,Z13,IF(AB15&gt;0,Z15,0))))</f>
        <v>0.225</v>
      </c>
      <c r="J26" s="197">
        <f>IF(J25&gt;C23,AC10,0)</f>
        <v>370.4795</v>
      </c>
      <c r="K26" s="198" t="str">
        <f>IF(AND(J26&lt;9.995,J25&gt;C23),"=&gt;&gt; Inferior a R$ 10,00","")</f>
        <v/>
      </c>
      <c r="L26" s="186"/>
    </row>
    <row r="27" ht="7.5" customHeight="1" spans="1:12">
      <c r="A27" s="132"/>
      <c r="L27" s="186"/>
    </row>
    <row r="28" ht="11.25" customHeight="1" spans="1:12">
      <c r="A28" s="133"/>
      <c r="B28" s="134"/>
      <c r="C28" s="135"/>
      <c r="D28" s="136"/>
      <c r="E28" s="137"/>
      <c r="F28" s="138"/>
      <c r="G28" s="139"/>
      <c r="H28" s="139"/>
      <c r="I28" s="139"/>
      <c r="J28" s="199"/>
      <c r="K28" s="200"/>
      <c r="L28" s="201"/>
    </row>
    <row r="29" hidden="1"/>
    <row r="30" hidden="1"/>
    <row r="31" hidden="1"/>
    <row r="32" hidden="1"/>
  </sheetData>
  <sheetProtection password="A538" sheet="1" objects="1"/>
  <mergeCells count="31">
    <mergeCell ref="J1:K1"/>
    <mergeCell ref="B2:K2"/>
    <mergeCell ref="B3:K3"/>
    <mergeCell ref="V3:AC3"/>
    <mergeCell ref="B4:K4"/>
    <mergeCell ref="V4:AC4"/>
    <mergeCell ref="B6:E6"/>
    <mergeCell ref="V6:Y6"/>
    <mergeCell ref="B7:D7"/>
    <mergeCell ref="V7:X7"/>
    <mergeCell ref="B9:E9"/>
    <mergeCell ref="G9:J9"/>
    <mergeCell ref="Q9:R9"/>
    <mergeCell ref="V9:Y9"/>
    <mergeCell ref="B10:D10"/>
    <mergeCell ref="V10:X10"/>
    <mergeCell ref="V15:X15"/>
    <mergeCell ref="C18:K18"/>
    <mergeCell ref="E19:J19"/>
    <mergeCell ref="E20:I20"/>
    <mergeCell ref="Z20:AA20"/>
    <mergeCell ref="E21:I21"/>
    <mergeCell ref="E22:H22"/>
    <mergeCell ref="E23:I23"/>
    <mergeCell ref="E24:I24"/>
    <mergeCell ref="E25:I25"/>
    <mergeCell ref="E26:H26"/>
    <mergeCell ref="A6:A26"/>
    <mergeCell ref="K10:K13"/>
    <mergeCell ref="T9:T10"/>
    <mergeCell ref="AC10:AC15"/>
  </mergeCells>
  <pageMargins left="0.511805555555556" right="0.393055555555556" top="0.786805555555556" bottom="0.786805555555556" header="0.314583333333333" footer="0.314583333333333"/>
  <pageSetup paperSize="9" scale="93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workbookViewId="0">
      <selection activeCell="D11" sqref="B5:C5;B7;B9;B11;B13;B15;B17;B18;B19;B20;B21;B22;B23;B24;B25;B26;B27;C27;C26;C25;C24;C23;C22;C21;C20;C19;C18;C17;C13;D9;D11"/>
    </sheetView>
  </sheetViews>
  <sheetFormatPr defaultColWidth="9" defaultRowHeight="12.75"/>
  <cols>
    <col min="1" max="1" width="9" style="1"/>
    <col min="2" max="2" width="50.5714285714286" style="1" customWidth="1"/>
    <col min="3" max="3" width="41.552380952381" style="1" customWidth="1"/>
    <col min="4" max="4" width="15.5714285714286" style="1" customWidth="1"/>
    <col min="5" max="16384" width="9" style="1"/>
  </cols>
  <sheetData>
    <row r="1" s="1" customFormat="1" spans="1:1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7"/>
    </row>
    <row r="2" s="1" customFormat="1" spans="1:14">
      <c r="A2" s="4"/>
      <c r="N2" s="48"/>
    </row>
    <row r="3" s="1" customFormat="1" spans="1:14">
      <c r="A3" s="4"/>
      <c r="N3" s="48"/>
    </row>
    <row r="4" s="1" customFormat="1" ht="13.5" spans="1:14">
      <c r="A4" s="4"/>
      <c r="N4" s="48"/>
    </row>
    <row r="5" s="1" customFormat="1" spans="1:14">
      <c r="A5" s="4"/>
      <c r="B5" s="5" t="s">
        <v>41</v>
      </c>
      <c r="C5" s="6"/>
      <c r="N5" s="48"/>
    </row>
    <row r="6" s="1" customFormat="1" ht="13.5" spans="1:14">
      <c r="A6" s="4"/>
      <c r="B6" s="7"/>
      <c r="N6" s="48"/>
    </row>
    <row r="7" s="1" customFormat="1" spans="1:14">
      <c r="A7" s="4"/>
      <c r="B7" s="8" t="s">
        <v>42</v>
      </c>
      <c r="C7" s="9">
        <v>2000</v>
      </c>
      <c r="D7" s="10" t="s">
        <v>43</v>
      </c>
      <c r="N7" s="48"/>
    </row>
    <row r="8" s="1" customFormat="1" spans="1:14">
      <c r="A8" s="4"/>
      <c r="B8" s="11"/>
      <c r="C8" s="12"/>
      <c r="D8" s="13" t="s">
        <v>44</v>
      </c>
      <c r="N8" s="48"/>
    </row>
    <row r="9" s="1" customFormat="1" spans="1:14">
      <c r="A9" s="4"/>
      <c r="B9" s="14" t="s">
        <v>45</v>
      </c>
      <c r="C9" s="15">
        <v>0.8</v>
      </c>
      <c r="D9" s="16">
        <f>C7*(100%-C9)</f>
        <v>400</v>
      </c>
      <c r="N9" s="48"/>
    </row>
    <row r="10" s="1" customFormat="1" spans="1:14">
      <c r="A10" s="4"/>
      <c r="B10" s="14"/>
      <c r="C10" s="12"/>
      <c r="D10" s="17"/>
      <c r="N10" s="48"/>
    </row>
    <row r="11" s="1" customFormat="1" spans="1:14">
      <c r="A11" s="4"/>
      <c r="B11" s="14" t="s">
        <v>46</v>
      </c>
      <c r="C11" s="18">
        <v>0.9</v>
      </c>
      <c r="D11" s="19">
        <f>C7*(100%-C11)</f>
        <v>200</v>
      </c>
      <c r="F11" s="20" t="s">
        <v>47</v>
      </c>
      <c r="G11" s="21"/>
      <c r="H11" s="21"/>
      <c r="I11" s="21"/>
      <c r="J11" s="31"/>
      <c r="K11" s="31"/>
      <c r="L11" s="49"/>
      <c r="N11" s="48"/>
    </row>
    <row r="12" s="1" customFormat="1" spans="1:14">
      <c r="A12" s="4"/>
      <c r="B12" s="14"/>
      <c r="C12" s="22"/>
      <c r="D12" s="17"/>
      <c r="F12" s="23" t="s">
        <v>48</v>
      </c>
      <c r="G12" s="24"/>
      <c r="H12" s="24"/>
      <c r="I12" s="24"/>
      <c r="J12" s="24"/>
      <c r="K12" s="24"/>
      <c r="L12" s="50"/>
      <c r="N12" s="48"/>
    </row>
    <row r="13" s="1" customFormat="1" spans="1:14">
      <c r="A13" s="4"/>
      <c r="B13" s="14" t="s">
        <v>49</v>
      </c>
      <c r="C13" s="25">
        <v>0.05</v>
      </c>
      <c r="D13" s="17"/>
      <c r="F13" s="26" t="s">
        <v>50</v>
      </c>
      <c r="G13" s="27"/>
      <c r="H13" s="27"/>
      <c r="I13" s="27"/>
      <c r="J13" s="27"/>
      <c r="K13" s="31"/>
      <c r="L13" s="49"/>
      <c r="N13" s="48"/>
    </row>
    <row r="14" s="1" customFormat="1" spans="1:14">
      <c r="A14" s="4"/>
      <c r="B14" s="14"/>
      <c r="C14" s="22"/>
      <c r="D14" s="17"/>
      <c r="N14" s="48"/>
    </row>
    <row r="15" s="1" customFormat="1" spans="1:14">
      <c r="A15" s="4"/>
      <c r="B15" s="14" t="s">
        <v>51</v>
      </c>
      <c r="C15" s="28">
        <v>0</v>
      </c>
      <c r="D15" s="17"/>
      <c r="N15" s="48"/>
    </row>
    <row r="16" s="1" customFormat="1" spans="1:14">
      <c r="A16" s="4"/>
      <c r="B16" s="14"/>
      <c r="C16" s="22"/>
      <c r="D16" s="17"/>
      <c r="N16" s="48"/>
    </row>
    <row r="17" s="1" customFormat="1" spans="1:14">
      <c r="A17" s="4"/>
      <c r="B17" s="14" t="s">
        <v>52</v>
      </c>
      <c r="C17" s="29">
        <f>C7*C13</f>
        <v>100</v>
      </c>
      <c r="D17" s="17"/>
      <c r="F17" s="30" t="s">
        <v>45</v>
      </c>
      <c r="G17" s="31"/>
      <c r="H17" s="31"/>
      <c r="I17" s="31"/>
      <c r="J17" s="31"/>
      <c r="K17" s="31"/>
      <c r="L17" s="49"/>
      <c r="N17" s="48"/>
    </row>
    <row r="18" s="1" customFormat="1" spans="1:14">
      <c r="A18" s="4"/>
      <c r="B18" s="14" t="s">
        <v>53</v>
      </c>
      <c r="C18" s="32">
        <f>IF(D9&lt;=1302,7.5%,IF(D9&lt;=2571.29,9%,IF(D9&lt;=3856.94,12%,IF(D9&lt;=7507.49,14%,IF(B7&gt;7507.49,14%)))))</f>
        <v>0.075</v>
      </c>
      <c r="D18" s="17"/>
      <c r="F18" s="33" t="s">
        <v>54</v>
      </c>
      <c r="G18" s="34"/>
      <c r="H18" s="34"/>
      <c r="I18" s="34"/>
      <c r="J18" s="34"/>
      <c r="K18" s="34"/>
      <c r="L18" s="51"/>
      <c r="N18" s="48"/>
    </row>
    <row r="19" s="1" customFormat="1" spans="1:14">
      <c r="A19" s="4"/>
      <c r="B19" s="14" t="s">
        <v>55</v>
      </c>
      <c r="C19" s="35">
        <f>IF(C18="DEDUÇÃO MÁXIMA",877.25,D9*C18)</f>
        <v>30</v>
      </c>
      <c r="D19" s="17"/>
      <c r="N19" s="48"/>
    </row>
    <row r="20" s="1" customFormat="1" spans="1:14">
      <c r="A20" s="4"/>
      <c r="B20" s="14" t="s">
        <v>56</v>
      </c>
      <c r="C20" s="29">
        <f>189.59*C15</f>
        <v>0</v>
      </c>
      <c r="D20" s="17"/>
      <c r="N20" s="48"/>
    </row>
    <row r="21" s="1" customFormat="1" spans="1:14">
      <c r="A21" s="4"/>
      <c r="B21" s="14" t="s">
        <v>57</v>
      </c>
      <c r="C21" s="36">
        <f>D11-C19-C20</f>
        <v>170</v>
      </c>
      <c r="D21" s="17"/>
      <c r="N21" s="48"/>
    </row>
    <row r="22" s="1" customFormat="1" spans="1:14">
      <c r="A22" s="4"/>
      <c r="B22" s="14" t="s">
        <v>58</v>
      </c>
      <c r="C22" s="37">
        <f>IF(C21&lt;1903.98,0%,IF(C21&lt;2826.65,7.5%,IF(C21&lt;3751.05,15%,IF(C21&lt;4664.68,22.5%,27.5%))))</f>
        <v>0</v>
      </c>
      <c r="D22" s="17"/>
      <c r="N22" s="48"/>
    </row>
    <row r="23" s="1" customFormat="1" spans="1:14">
      <c r="A23" s="4"/>
      <c r="B23" s="14" t="s">
        <v>59</v>
      </c>
      <c r="C23" s="35">
        <f>C21*C22</f>
        <v>0</v>
      </c>
      <c r="D23" s="17"/>
      <c r="N23" s="48"/>
    </row>
    <row r="24" s="1" customFormat="1" spans="1:14">
      <c r="A24" s="4"/>
      <c r="B24" s="14" t="s">
        <v>60</v>
      </c>
      <c r="C24" s="35">
        <f>IF(C22=0,0,IF(C22=7.5%,142.8,IF(C22=15%,354.8,IF(C22=22.5%,636.13,IF(C22=27.5%,869.36)))))</f>
        <v>0</v>
      </c>
      <c r="D24" s="17"/>
      <c r="N24" s="48"/>
    </row>
    <row r="25" s="1" customFormat="1" spans="1:14">
      <c r="A25" s="4"/>
      <c r="B25" s="14" t="s">
        <v>61</v>
      </c>
      <c r="C25" s="35">
        <f>C23-C24</f>
        <v>0</v>
      </c>
      <c r="D25" s="17"/>
      <c r="N25" s="48"/>
    </row>
    <row r="26" s="1" customFormat="1" spans="1:14">
      <c r="A26" s="4"/>
      <c r="B26" s="14" t="s">
        <v>62</v>
      </c>
      <c r="C26" s="35">
        <f>C17+C19+C25</f>
        <v>130</v>
      </c>
      <c r="D26" s="17"/>
      <c r="N26" s="48"/>
    </row>
    <row r="27" s="1" customFormat="1" ht="13.5" spans="1:14">
      <c r="A27" s="4"/>
      <c r="B27" s="38" t="s">
        <v>63</v>
      </c>
      <c r="C27" s="39">
        <f>C7-C26</f>
        <v>1870</v>
      </c>
      <c r="D27" s="40"/>
      <c r="N27" s="48"/>
    </row>
    <row r="28" s="1" customFormat="1" ht="13.5" spans="1:14">
      <c r="A28" s="4"/>
      <c r="N28" s="48"/>
    </row>
    <row r="29" s="1" customFormat="1" spans="1:14">
      <c r="A29" s="4"/>
      <c r="B29" s="41" t="s">
        <v>64</v>
      </c>
      <c r="C29" s="42"/>
      <c r="N29" s="48"/>
    </row>
    <row r="30" s="1" customFormat="1" ht="13.5" spans="1:14">
      <c r="A30" s="4"/>
      <c r="B30" s="43"/>
      <c r="C30" s="44"/>
      <c r="N30" s="48"/>
    </row>
    <row r="31" s="1" customFormat="1" spans="1:14">
      <c r="A31" s="4"/>
      <c r="N31" s="48"/>
    </row>
    <row r="32" s="1" customFormat="1" spans="1:14">
      <c r="A32" s="4"/>
      <c r="N32" s="48"/>
    </row>
    <row r="33" s="1" customFormat="1" spans="1:14">
      <c r="A33" s="4"/>
      <c r="N33" s="48"/>
    </row>
    <row r="34" s="1" customFormat="1" spans="1:14">
      <c r="A34" s="4"/>
      <c r="N34" s="48"/>
    </row>
    <row r="35" s="1" customFormat="1" spans="1:14">
      <c r="A35" s="4"/>
      <c r="N35" s="48"/>
    </row>
    <row r="36" s="1" customFormat="1" spans="1:14">
      <c r="A36" s="4"/>
      <c r="N36" s="48"/>
    </row>
    <row r="37" s="1" customFormat="1" spans="1:14">
      <c r="A37" s="4"/>
      <c r="N37" s="48"/>
    </row>
    <row r="38" s="1" customFormat="1" ht="13.5" spans="1:14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52"/>
    </row>
  </sheetData>
  <sheetProtection password="A538" sheet="1" objects="1"/>
  <protectedRanges>
    <protectedRange sqref="C15;C13;C11;C7" name="Intervalo1"/>
  </protectedRanges>
  <mergeCells count="2">
    <mergeCell ref="B5:C5"/>
    <mergeCell ref="B29:C30"/>
  </mergeCells>
  <conditionalFormatting sqref="C18">
    <cfRule type="cellIs" dxfId="0" priority="3" stopIfTrue="1" operator="equal">
      <formula>"DEDUÇÃO MÁXIMA"</formula>
    </cfRule>
    <cfRule type="cellIs" dxfId="0" priority="2" stopIfTrue="1" operator="equal">
      <formula>"DEDUÇÃO MÁXIMA"</formula>
    </cfRule>
    <cfRule type="cellIs" dxfId="0" priority="1" stopIfTrue="1" operator="equal">
      <formula>"DEDUÇÃO MÁXIMA"</formula>
    </cfRule>
  </conditionalFormatting>
  <pageMargins left="0" right="0" top="0" bottom="0" header="0.5" footer="0.5"/>
  <pageSetup paperSize="9" scale="69" orientation="landscape" horizontalDpi="600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Intervalo1" rangeCreator="" othersAccessPermission="edit"/>
  </rangeList>
</allowEditUser>
</file>

<file path=customXml/item2.xml><?xml version="1.0" encoding="utf-8"?>
<comments xmlns="https://web.wps.cn/et/2018/main" xmlns:s="http://schemas.openxmlformats.org/spreadsheetml/2006/main">
  <commentList sheetStid="2">
    <comment s:ref="B11" rgbClr="2FC514"/>
  </commentList>
</comments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Calculo INSS e IRPF </vt:lpstr>
      <vt:lpstr>Calculo serviços de transportes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User;Prof. Fagner C. Aguiar</dc:creator>
  <cp:lastModifiedBy>POSITIVO</cp:lastModifiedBy>
  <dcterms:created xsi:type="dcterms:W3CDTF">2020-03-28T02:56:00Z</dcterms:created>
  <cp:lastPrinted>2022-02-02T01:37:00Z</cp:lastPrinted>
  <dcterms:modified xsi:type="dcterms:W3CDTF">2023-02-17T03:13:02Z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C0F0F284025B4572BEB8AE329C476A50</vt:lpwstr>
  </property>
  <property fmtid="{D5CDD505-2E9C-101B-9397-08002B2CF9AE}" pid="3" name="KSOProductBuildVer">
    <vt:lpwstr>1046-11.2.0.11417</vt:lpwstr>
  </property>
</Properties>
</file>