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9135" windowHeight="4965" activeTab="1"/>
  </bookViews>
  <sheets>
    <sheet name="CRONOGRAMA" sheetId="14" r:id="rId1"/>
    <sheet name="PLAN AV_JA" sheetId="17" r:id="rId2"/>
    <sheet name="COMPOSIÇÃO" sheetId="20" r:id="rId3"/>
    <sheet name="MO" sheetId="21" r:id="rId4"/>
    <sheet name="ENC SOCIAIS" sheetId="19" r:id="rId5"/>
    <sheet name="BDI" sheetId="18" r:id="rId6"/>
  </sheets>
  <externalReferences>
    <externalReference r:id="rId7"/>
    <externalReference r:id="rId8"/>
  </externalReferences>
  <definedNames>
    <definedName name="_xlnm.Print_Area" localSheetId="2">COMPOSIÇÃO!$A$1:$J$168</definedName>
    <definedName name="_xlnm.Print_Area" localSheetId="0">CRONOGRAMA!$A$1:$F$32</definedName>
    <definedName name="_xlnm.Print_Area" localSheetId="4">'ENC SOCIAIS'!$A$1:$F$37</definedName>
    <definedName name="_xlnm.Print_Area" localSheetId="1">'PLAN AV_JA'!$A$1:$I$50</definedName>
    <definedName name="_xlnm.Print_Titles" localSheetId="2">COMPOSIÇÃO!$6:$7</definedName>
    <definedName name="_xlnm.Print_Titles" localSheetId="1">'PLAN AV_JA'!$8:$9</definedName>
  </definedNames>
  <calcPr calcId="125725"/>
</workbook>
</file>

<file path=xl/calcChain.xml><?xml version="1.0" encoding="utf-8"?>
<calcChain xmlns="http://schemas.openxmlformats.org/spreadsheetml/2006/main">
  <c r="I118" i="20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67" l="1"/>
  <c r="J67" s="1"/>
  <c r="K70"/>
  <c r="G35" i="17"/>
  <c r="H35" s="1"/>
  <c r="I35" s="1"/>
  <c r="G34"/>
  <c r="H34" s="1"/>
  <c r="I34" s="1"/>
  <c r="G33"/>
  <c r="H33" s="1"/>
  <c r="I33" s="1"/>
  <c r="G37"/>
  <c r="H37" s="1"/>
  <c r="I37" s="1"/>
  <c r="I62" i="20"/>
  <c r="J62" s="1"/>
  <c r="G61"/>
  <c r="J61" s="1"/>
  <c r="J140"/>
  <c r="G75"/>
  <c r="J75" s="1"/>
  <c r="J122"/>
  <c r="I70"/>
  <c r="G15" i="17"/>
  <c r="H15" s="1"/>
  <c r="I15" s="1"/>
  <c r="J63" i="20" l="1"/>
  <c r="J60" s="1"/>
  <c r="J70"/>
  <c r="G46" i="17" l="1"/>
  <c r="H46" s="1"/>
  <c r="I46" s="1"/>
  <c r="G45"/>
  <c r="H45" s="1"/>
  <c r="I45" s="1"/>
  <c r="G42"/>
  <c r="H42" s="1"/>
  <c r="I42" s="1"/>
  <c r="G31"/>
  <c r="H31" s="1"/>
  <c r="I31" s="1"/>
  <c r="G32"/>
  <c r="H32" s="1"/>
  <c r="I32" s="1"/>
  <c r="G36"/>
  <c r="H36" s="1"/>
  <c r="I36" s="1"/>
  <c r="G38"/>
  <c r="H38" s="1"/>
  <c r="I38" s="1"/>
  <c r="G30"/>
  <c r="H30" s="1"/>
  <c r="I30" s="1"/>
  <c r="G29"/>
  <c r="H29" s="1"/>
  <c r="I29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1"/>
  <c r="H21" s="1"/>
  <c r="I21" s="1"/>
  <c r="G20"/>
  <c r="H20" s="1"/>
  <c r="I20" s="1"/>
  <c r="G12"/>
  <c r="H12" s="1"/>
  <c r="I12" s="1"/>
  <c r="G13"/>
  <c r="H13" s="1"/>
  <c r="I13" s="1"/>
  <c r="G14"/>
  <c r="H14" s="1"/>
  <c r="I14" s="1"/>
  <c r="G16"/>
  <c r="H16" s="1"/>
  <c r="I16" s="1"/>
  <c r="G17"/>
  <c r="H17" s="1"/>
  <c r="G11"/>
  <c r="H11" s="1"/>
  <c r="I11" s="1"/>
  <c r="G56" i="20"/>
  <c r="J56" s="1"/>
  <c r="I57"/>
  <c r="J57" s="1"/>
  <c r="I52"/>
  <c r="J52" s="1"/>
  <c r="G51"/>
  <c r="J51" s="1"/>
  <c r="I47"/>
  <c r="J47" s="1"/>
  <c r="G46"/>
  <c r="J46" s="1"/>
  <c r="I42"/>
  <c r="J42" s="1"/>
  <c r="G41"/>
  <c r="J41" s="1"/>
  <c r="G36"/>
  <c r="J36" s="1"/>
  <c r="I37"/>
  <c r="J37" s="1"/>
  <c r="I32"/>
  <c r="J32" s="1"/>
  <c r="G31"/>
  <c r="J31" s="1"/>
  <c r="I167"/>
  <c r="G167"/>
  <c r="I166"/>
  <c r="G166"/>
  <c r="I165"/>
  <c r="J165" s="1"/>
  <c r="G164"/>
  <c r="J164" s="1"/>
  <c r="I163"/>
  <c r="G163"/>
  <c r="E155"/>
  <c r="E154"/>
  <c r="J149"/>
  <c r="E148"/>
  <c r="J147"/>
  <c r="E146"/>
  <c r="J145"/>
  <c r="E144"/>
  <c r="J143"/>
  <c r="J142"/>
  <c r="E141"/>
  <c r="E139"/>
  <c r="E137"/>
  <c r="E135"/>
  <c r="E133"/>
  <c r="E131"/>
  <c r="E129"/>
  <c r="E127"/>
  <c r="E125"/>
  <c r="E123"/>
  <c r="E121"/>
  <c r="E120"/>
  <c r="E119"/>
  <c r="G117"/>
  <c r="J43" l="1"/>
  <c r="J40" s="1"/>
  <c r="J144"/>
  <c r="J146"/>
  <c r="J156"/>
  <c r="J127"/>
  <c r="J121"/>
  <c r="J130"/>
  <c r="J138"/>
  <c r="J48"/>
  <c r="J45" s="1"/>
  <c r="J135"/>
  <c r="J126"/>
  <c r="J125"/>
  <c r="J155"/>
  <c r="G159"/>
  <c r="J117"/>
  <c r="J119"/>
  <c r="J128"/>
  <c r="J136"/>
  <c r="J150"/>
  <c r="J158"/>
  <c r="J118"/>
  <c r="J148"/>
  <c r="J157"/>
  <c r="J120"/>
  <c r="J129"/>
  <c r="J137"/>
  <c r="J151"/>
  <c r="J33"/>
  <c r="J29" s="1"/>
  <c r="J53"/>
  <c r="J50" s="1"/>
  <c r="J133"/>
  <c r="J152"/>
  <c r="J123"/>
  <c r="J131"/>
  <c r="J139"/>
  <c r="J153"/>
  <c r="J134"/>
  <c r="J124"/>
  <c r="J132"/>
  <c r="J141"/>
  <c r="J154"/>
  <c r="G168"/>
  <c r="I168"/>
  <c r="I159"/>
  <c r="I47" i="17"/>
  <c r="J58" i="20"/>
  <c r="J55" s="1"/>
  <c r="J38"/>
  <c r="J35" s="1"/>
  <c r="J166"/>
  <c r="J167"/>
  <c r="J163"/>
  <c r="J159" l="1"/>
  <c r="J115" s="1"/>
  <c r="J168"/>
  <c r="J161" s="1"/>
  <c r="I11"/>
  <c r="G12"/>
  <c r="I13"/>
  <c r="J13" s="1"/>
  <c r="G18"/>
  <c r="J18" s="1"/>
  <c r="I19"/>
  <c r="J19" s="1"/>
  <c r="G24"/>
  <c r="I25"/>
  <c r="I24"/>
  <c r="I23"/>
  <c r="G23"/>
  <c r="I112"/>
  <c r="G112"/>
  <c r="G111"/>
  <c r="J111" s="1"/>
  <c r="I110"/>
  <c r="G110"/>
  <c r="I109"/>
  <c r="G109"/>
  <c r="I108"/>
  <c r="G108"/>
  <c r="I107"/>
  <c r="G107"/>
  <c r="G106"/>
  <c r="J106" s="1"/>
  <c r="I105"/>
  <c r="G105"/>
  <c r="I104"/>
  <c r="G104"/>
  <c r="G103"/>
  <c r="J103" s="1"/>
  <c r="I102"/>
  <c r="G102"/>
  <c r="I101"/>
  <c r="G101"/>
  <c r="G100"/>
  <c r="J100" s="1"/>
  <c r="I99"/>
  <c r="G99"/>
  <c r="I98"/>
  <c r="G98"/>
  <c r="I97"/>
  <c r="G97"/>
  <c r="G96"/>
  <c r="J96" s="1"/>
  <c r="I95"/>
  <c r="G95"/>
  <c r="I94"/>
  <c r="G94"/>
  <c r="I93"/>
  <c r="G93"/>
  <c r="G11"/>
  <c r="I12"/>
  <c r="J94" l="1"/>
  <c r="J108"/>
  <c r="J11"/>
  <c r="J99"/>
  <c r="J104"/>
  <c r="J95"/>
  <c r="J109"/>
  <c r="J12"/>
  <c r="J14" s="1"/>
  <c r="J9" s="1"/>
  <c r="J105"/>
  <c r="J101"/>
  <c r="J110"/>
  <c r="J97"/>
  <c r="J93"/>
  <c r="J102"/>
  <c r="J107"/>
  <c r="J98"/>
  <c r="J112"/>
  <c r="G113"/>
  <c r="I113"/>
  <c r="J20"/>
  <c r="J16" s="1"/>
  <c r="J24"/>
  <c r="J25"/>
  <c r="J23"/>
  <c r="J113" l="1"/>
  <c r="J91" s="1"/>
  <c r="J26"/>
  <c r="J22" s="1"/>
  <c r="G17" i="18" l="1"/>
  <c r="F17"/>
  <c r="D17"/>
  <c r="C17"/>
  <c r="F9"/>
  <c r="E9"/>
  <c r="E18" s="1"/>
  <c r="C9"/>
  <c r="F36" i="19"/>
  <c r="F33"/>
  <c r="F27"/>
  <c r="F16"/>
  <c r="G17" i="21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F37" i="19" l="1"/>
  <c r="I88" i="20"/>
  <c r="J88" s="1"/>
  <c r="I87"/>
  <c r="G87"/>
  <c r="I86"/>
  <c r="G86"/>
  <c r="I85"/>
  <c r="J85" s="1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4"/>
  <c r="G74"/>
  <c r="I73"/>
  <c r="G73"/>
  <c r="I72"/>
  <c r="J72" s="1"/>
  <c r="I71"/>
  <c r="G71"/>
  <c r="G69"/>
  <c r="J69" s="1"/>
  <c r="I68"/>
  <c r="J68" s="1"/>
  <c r="J77" l="1"/>
  <c r="J71"/>
  <c r="J80"/>
  <c r="J81"/>
  <c r="J84"/>
  <c r="J73"/>
  <c r="J86"/>
  <c r="J74"/>
  <c r="J78"/>
  <c r="J82"/>
  <c r="J87"/>
  <c r="J76"/>
  <c r="J79"/>
  <c r="J83"/>
  <c r="G89"/>
  <c r="I89"/>
  <c r="E17" i="17"/>
  <c r="I17" s="1"/>
  <c r="B19" i="14"/>
  <c r="B16"/>
  <c r="B13"/>
  <c r="A13"/>
  <c r="B10"/>
  <c r="J89" i="20" l="1"/>
  <c r="C22" i="14"/>
  <c r="I39" i="17"/>
  <c r="C16" i="14" s="1"/>
  <c r="D16" s="1"/>
  <c r="I27" i="17"/>
  <c r="C13" i="14" s="1"/>
  <c r="E13" s="1"/>
  <c r="I18" i="17"/>
  <c r="C10" i="14" s="1"/>
  <c r="J65" i="20" l="1"/>
  <c r="F41" i="17" s="1"/>
  <c r="G41" s="1"/>
  <c r="H41" s="1"/>
  <c r="I41" s="1"/>
  <c r="I43" s="1"/>
  <c r="C19" i="14" s="1"/>
  <c r="F19" s="1"/>
  <c r="F22"/>
  <c r="E22"/>
  <c r="E16"/>
  <c r="F16"/>
  <c r="D13"/>
  <c r="F10"/>
  <c r="E10"/>
  <c r="D10"/>
  <c r="E19" l="1"/>
  <c r="E29" s="1"/>
  <c r="I49" i="17"/>
  <c r="D19" i="14"/>
  <c r="C28"/>
  <c r="F29"/>
  <c r="D29"/>
  <c r="E31" l="1"/>
  <c r="D31"/>
  <c r="D32" s="1"/>
  <c r="F31"/>
  <c r="D30"/>
  <c r="E30" s="1"/>
  <c r="F30" s="1"/>
  <c r="E32" l="1"/>
  <c r="F32" s="1"/>
</calcChain>
</file>

<file path=xl/sharedStrings.xml><?xml version="1.0" encoding="utf-8"?>
<sst xmlns="http://schemas.openxmlformats.org/spreadsheetml/2006/main" count="709" uniqueCount="379">
  <si>
    <t>pç</t>
  </si>
  <si>
    <t>m</t>
  </si>
  <si>
    <t>SERVIÇOS PRELIMINARES</t>
  </si>
  <si>
    <t>ESTRUTURAS E DUTOS</t>
  </si>
  <si>
    <t>CABOS FIOS E CONECTORES</t>
  </si>
  <si>
    <t>%</t>
  </si>
  <si>
    <t>DESEMBOLSO ACUMULADO</t>
  </si>
  <si>
    <t>CRONOGRAMA FÍSICO FINANCEIRO</t>
  </si>
  <si>
    <t>m²</t>
  </si>
  <si>
    <t>Mobilização e Desmobilização</t>
  </si>
  <si>
    <t>mês</t>
  </si>
  <si>
    <t>Transporte de pessoal</t>
  </si>
  <si>
    <t>h</t>
  </si>
  <si>
    <t>m³</t>
  </si>
  <si>
    <t>POSTES DE ILUMINAÇÃO</t>
  </si>
  <si>
    <t>un</t>
  </si>
  <si>
    <t>1.2</t>
  </si>
  <si>
    <t>2.2</t>
  </si>
  <si>
    <t>3.2</t>
  </si>
  <si>
    <t>PERCENTUAL MENSAL ( % )</t>
  </si>
  <si>
    <t>PERCENTUAL ACUMULADO ( % )</t>
  </si>
  <si>
    <t>POSTO DE TRANSFOMAÇÃO</t>
  </si>
  <si>
    <t>1.0</t>
  </si>
  <si>
    <t>3.0</t>
  </si>
  <si>
    <t>4.0</t>
  </si>
  <si>
    <t xml:space="preserve">TOTAL DA PLANILHA </t>
  </si>
  <si>
    <t xml:space="preserve">DESEMBOLSO MENSAL </t>
  </si>
  <si>
    <t>5.0</t>
  </si>
  <si>
    <t>POSTO DE TRASNFORMAÇÃO</t>
  </si>
  <si>
    <t xml:space="preserve">Placa da Obra </t>
  </si>
  <si>
    <t xml:space="preserve">Eletroduto corrugado pesado preto c/ guia de # 3/4" </t>
  </si>
  <si>
    <t xml:space="preserve">Eletroduto corrugado pesado preto c/ guia de # 1 1/4" </t>
  </si>
  <si>
    <t xml:space="preserve">Reaterro  manual de valas </t>
  </si>
  <si>
    <t>1.1</t>
  </si>
  <si>
    <t>1.3</t>
  </si>
  <si>
    <t>1.4</t>
  </si>
  <si>
    <t>1.5</t>
  </si>
  <si>
    <t>1.6</t>
  </si>
  <si>
    <t>1.7</t>
  </si>
  <si>
    <t>2.0</t>
  </si>
  <si>
    <t>2.1</t>
  </si>
  <si>
    <t>2.3</t>
  </si>
  <si>
    <t>2.4</t>
  </si>
  <si>
    <t>2.5</t>
  </si>
  <si>
    <t>2.6</t>
  </si>
  <si>
    <t>2.7</t>
  </si>
  <si>
    <t>3.1</t>
  </si>
  <si>
    <t>3.4</t>
  </si>
  <si>
    <t>3.5</t>
  </si>
  <si>
    <t>3.6</t>
  </si>
  <si>
    <t>3.7</t>
  </si>
  <si>
    <t>5.1</t>
  </si>
  <si>
    <t>PLANILHA</t>
  </si>
  <si>
    <t>Ítem</t>
  </si>
  <si>
    <t>Especificação</t>
  </si>
  <si>
    <t>Und</t>
  </si>
  <si>
    <t>Quant</t>
  </si>
  <si>
    <t>V. Unit</t>
  </si>
  <si>
    <t>Total</t>
  </si>
  <si>
    <t>Sub Total</t>
  </si>
  <si>
    <t>Valor Total</t>
  </si>
  <si>
    <t>ítem</t>
  </si>
  <si>
    <t>V. Unit.</t>
  </si>
  <si>
    <t xml:space="preserve">Caixa de passagem premold. 30x30x40cm com tampa de concreto </t>
  </si>
  <si>
    <t>Curva Ferro Galvanizado 90º x 11/4 "</t>
  </si>
  <si>
    <t>Box reto em alumínio para adaptar eletroduto 11/4"</t>
  </si>
  <si>
    <t>Luva para eletroduto corrugado pesado preto c/ guia de # 11/4"</t>
  </si>
  <si>
    <t xml:space="preserve">Eletroduto de ferro galvanizado de 1 1/4" </t>
  </si>
  <si>
    <t>4.1</t>
  </si>
  <si>
    <t xml:space="preserve">Código </t>
  </si>
  <si>
    <t>DISCRIMINAÇÃO DOS SERVIÇOS</t>
  </si>
  <si>
    <t>UN</t>
  </si>
  <si>
    <t>QUANT.</t>
  </si>
  <si>
    <t xml:space="preserve">           MATERIAL</t>
  </si>
  <si>
    <t xml:space="preserve">              SERVIÇOS</t>
  </si>
  <si>
    <t>PREÇO</t>
  </si>
  <si>
    <t>Unitário</t>
  </si>
  <si>
    <t>TOTAL</t>
  </si>
  <si>
    <t>A</t>
  </si>
  <si>
    <t>A1</t>
  </si>
  <si>
    <t>Corte de asfalto para escavação de vala de travessias</t>
  </si>
  <si>
    <t>Composição de Custo Unitária do Item</t>
  </si>
  <si>
    <t>MERCADO</t>
  </si>
  <si>
    <t>Máquina de cortar asfalto e concreto com motor a gasolina 10HP, sem o disco (locação)</t>
  </si>
  <si>
    <t xml:space="preserve">Disco diamantado para corte de Asfalto/Concreto (considerando rendimento para 1Km/dia) </t>
  </si>
  <si>
    <t>PMO2</t>
  </si>
  <si>
    <t>Auxiliar de serviços gerais na operação de máquina de corte de asfalto</t>
  </si>
  <si>
    <t>Custo Unitário</t>
  </si>
  <si>
    <t>R$</t>
  </si>
  <si>
    <t>B</t>
  </si>
  <si>
    <t>B1</t>
  </si>
  <si>
    <t>Quadro de comandos para acionamento dos circuitos</t>
  </si>
  <si>
    <t xml:space="preserve">Caixa para Quadro de Comando com chapa interna na cor laranja para instalação de equipamentos nas dimensões de 500x400x200mm, pintura em epox eletrostatica </t>
  </si>
  <si>
    <t>PMO3</t>
  </si>
  <si>
    <t>Serviço Auxiliar eletricista (instalação do quadro no poste)</t>
  </si>
  <si>
    <t>PMO4</t>
  </si>
  <si>
    <t>Serviço de eletricista (instalação quadro no poste)</t>
  </si>
  <si>
    <t>Suporte para fixação do quadro em poste de concreto</t>
  </si>
  <si>
    <t>Serviço Auxiliar eletricista (instalação do suporte no quadro)</t>
  </si>
  <si>
    <t>Serviço de eletricista (instalação do suporte no quadro)</t>
  </si>
  <si>
    <t>SINAPI  83399</t>
  </si>
  <si>
    <t>Relé fotoelétrico com base (tomada) de fixação 220V/5A - 1000W</t>
  </si>
  <si>
    <t>Disjuntor monopolar tipo C 2A</t>
  </si>
  <si>
    <t>Serviço Auxiliar eletricista (instalação disjuntor)</t>
  </si>
  <si>
    <t>Serviço de eletricista (instalação disjuntor)</t>
  </si>
  <si>
    <t>SINAPI 72260</t>
  </si>
  <si>
    <t>Base para fusível NH-00, 6 a 160A</t>
  </si>
  <si>
    <t>Serviço Auxiliar eletricista (instalação  da base)</t>
  </si>
  <si>
    <t>Serviço de eletricista  (instalação  da base)</t>
  </si>
  <si>
    <t>B2</t>
  </si>
  <si>
    <t>SINAPI 79478</t>
  </si>
  <si>
    <t>Escavação manual de valas/cava em terra, ate 2,0m (m³/poste)</t>
  </si>
  <si>
    <t>SINAPI 74115/001</t>
  </si>
  <si>
    <t xml:space="preserve">Execução de lastro em concreto (1:2, 5:6), preparo manual </t>
  </si>
  <si>
    <t>SINAPI 73480</t>
  </si>
  <si>
    <t>Serviço  de munck na instalação dos postes (chp/poste)</t>
  </si>
  <si>
    <t>PMO7</t>
  </si>
  <si>
    <t>Operador munk</t>
  </si>
  <si>
    <t>Serviço Auxiliar eletricista (instalação  poste)</t>
  </si>
  <si>
    <t>Serviço de eletricista  (instalação  poste)</t>
  </si>
  <si>
    <t>Fita isolante auto-fusão BT Ref. 3M ou similar.</t>
  </si>
  <si>
    <t>Serviço Auxiliar eletricista (na isolação dos conectores e terminais)</t>
  </si>
  <si>
    <t>Serviço de eletricista  (na isolação dos conectores e terminais)</t>
  </si>
  <si>
    <t>SINAP 20111</t>
  </si>
  <si>
    <t>Fita isolante adesiva anti-chama, uso até 750 V, em rolo de 19mm X 20m.</t>
  </si>
  <si>
    <t>Serviço Auxiliar eletricista(na isolação dos conectores e terminais)</t>
  </si>
  <si>
    <t>PLANILHA DE MÃO DE OBRA</t>
  </si>
  <si>
    <t>SINAPI</t>
  </si>
  <si>
    <t>CÓDIGO</t>
  </si>
  <si>
    <t>DESCRIÇÃO</t>
  </si>
  <si>
    <t>CUSTO</t>
  </si>
  <si>
    <t>ENC. SOC.</t>
  </si>
  <si>
    <t>UNITÁRIO</t>
  </si>
  <si>
    <t>PMO1</t>
  </si>
  <si>
    <t>Encarregado Geral</t>
  </si>
  <si>
    <t>Auxiliar de Servicos Gerais</t>
  </si>
  <si>
    <t>Auxiliar de Eletricista</t>
  </si>
  <si>
    <t>Eletricista ou Oficial Eletricista</t>
  </si>
  <si>
    <t>PMO5</t>
  </si>
  <si>
    <t>Pedreiro</t>
  </si>
  <si>
    <t>PMO6</t>
  </si>
  <si>
    <t>Motorista de Caminhão</t>
  </si>
  <si>
    <t>Motorista Operador de Munck</t>
  </si>
  <si>
    <t>PMO8</t>
  </si>
  <si>
    <t>Motorista Veículos Leves</t>
  </si>
  <si>
    <t>PMO9</t>
  </si>
  <si>
    <t>Ajudante de Pedreiro</t>
  </si>
  <si>
    <t>1) A composição dos custos da Mão-de-obra, se baseiam na Tabela SINAPI - Preço de Insumos, de novembro de 2014.</t>
  </si>
  <si>
    <t>ENCARGOS SOCIAIS SEM DESONERAÇÃO</t>
  </si>
  <si>
    <t>1 - Encargos Sociais</t>
  </si>
  <si>
    <t>Horista%</t>
  </si>
  <si>
    <t>INSS</t>
  </si>
  <si>
    <t>A2</t>
  </si>
  <si>
    <t>SESI</t>
  </si>
  <si>
    <t>A3</t>
  </si>
  <si>
    <t xml:space="preserve">SENAI </t>
  </si>
  <si>
    <t>A4</t>
  </si>
  <si>
    <t xml:space="preserve">INCRA 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</si>
  <si>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</si>
  <si>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</si>
  <si>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</si>
  <si>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</si>
  <si>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</si>
  <si>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</si>
  <si>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</si>
  <si>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</si>
  <si>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</si>
  <si>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</si>
  <si>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</si>
  <si>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REPOUSO SEMANAL REMUNERADO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</si>
  <si>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</si>
  <si>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</si>
  <si>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</si>
  <si>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</si>
  <si>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</si>
  <si>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</si>
  <si>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</si>
  <si>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</si>
  <si>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</si>
  <si>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</si>
  <si>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</si>
  <si>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</si>
  <si>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</si>
  <si>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</si>
  <si>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</si>
  <si>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</si>
  <si>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</si>
  <si>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Total dos  Encargos Sociais que recebem incidências de A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</si>
  <si>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</si>
  <si>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</si>
  <si>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</si>
  <si>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</si>
  <si>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</si>
  <si>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</si>
  <si>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</si>
  <si>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</si>
  <si>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</si>
  <si>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</si>
  <si>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</si>
  <si>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 Encargos Sociais que não recebem incidências de A</t>
  </si>
  <si>
    <t>D1</t>
  </si>
  <si>
    <t>REINCIDÊNCIA DO GRUPO A SOBRE O GRUPO B</t>
  </si>
  <si>
    <t>D2</t>
  </si>
  <si>
    <t>REINCIDÊNCIA DO GRUPO A SOBRE AVÍSO PRÉVIO E REINCIDÊNCIA DO FGTS SOBRE AVISO PRÉVIO INDENIZADO</t>
  </si>
  <si>
    <t>D</t>
  </si>
  <si>
    <t>Total de reincidência de um grupo sobre o outro</t>
  </si>
  <si>
    <t>TOTAL (A+B+C+D)</t>
  </si>
  <si>
    <t>COMPOSIÇÃO DO BDI</t>
  </si>
  <si>
    <t>Variável</t>
  </si>
  <si>
    <t>Componente</t>
  </si>
  <si>
    <t>Taxa Mínima(%)</t>
  </si>
  <si>
    <t>Taxa(%)</t>
  </si>
  <si>
    <t>Taxa    Máxima (%)</t>
  </si>
  <si>
    <t>Garantia</t>
  </si>
  <si>
    <t>Risco</t>
  </si>
  <si>
    <t>R</t>
  </si>
  <si>
    <t>GARANTIA/RISCO/SEGURO</t>
  </si>
  <si>
    <t>DF</t>
  </si>
  <si>
    <t>DESPESAS FINANCEIRAS</t>
  </si>
  <si>
    <t>AC</t>
  </si>
  <si>
    <t>ADMINISTRAÇÃO CENTRAL</t>
  </si>
  <si>
    <t>L</t>
  </si>
  <si>
    <t>LUCRO</t>
  </si>
  <si>
    <t>Arrecadação de Tributos</t>
  </si>
  <si>
    <t>Sim</t>
  </si>
  <si>
    <t>Não</t>
  </si>
  <si>
    <t>PIS</t>
  </si>
  <si>
    <t>COFINS</t>
  </si>
  <si>
    <t>ISSQN</t>
  </si>
  <si>
    <t>I</t>
  </si>
  <si>
    <t>TRIBUTOS</t>
  </si>
  <si>
    <t>Benefícios e Despesas Indiretas (BDI)</t>
  </si>
  <si>
    <t>Onde:</t>
  </si>
  <si>
    <t>SINAPI 74209/001</t>
  </si>
  <si>
    <t>INSUMO 1143</t>
  </si>
  <si>
    <t>Motorista de caminhão</t>
  </si>
  <si>
    <t>Transporte de pessoal do alojamento ao local da obra em perua (Van) fechada .</t>
  </si>
  <si>
    <t>Motorista de veículos leve</t>
  </si>
  <si>
    <t xml:space="preserve">Serviço de eletricista </t>
  </si>
  <si>
    <t>INSUMO 379</t>
  </si>
  <si>
    <t>SINAP 83446</t>
  </si>
  <si>
    <t>Caixa de passagem 30x30x40cm com tampa e dreno brita (inspessão do aterramento)</t>
  </si>
  <si>
    <t>SINAP 68069</t>
  </si>
  <si>
    <t>Haste Copperweld 5/8 x 3,00m com conector</t>
  </si>
  <si>
    <t>Composição de Custo Unitária do Item (instalação)</t>
  </si>
  <si>
    <t>SINAPI 72252</t>
  </si>
  <si>
    <t>Motorista operador de munck na retirada do transformador</t>
  </si>
  <si>
    <t>SINAPI   6045</t>
  </si>
  <si>
    <t>CONCRETO FCK=15MPA, PREPARO COM BETONEIRA, SEM LANCAMENTO</t>
  </si>
  <si>
    <t>SINAPI 73355</t>
  </si>
  <si>
    <t>ALUGUEL CAMINHAO CARROC FIXA TOCO 7,5T MOTOR DIESEL 132CV (CF) C/MOTO RISTA</t>
  </si>
  <si>
    <t>SINAPI 74030/002</t>
  </si>
  <si>
    <t>GUINDAUTO (CP) CARGA MAX 3,25T (A 2M) E 1,62T (A 4M), ALTURA MAX = 6,6M, MONTADO SOBRE CAMINHÃO TOCO (EXCL. O CAMINHÃO E OPERADOR).</t>
  </si>
  <si>
    <t>SINAPI 74157/003</t>
  </si>
  <si>
    <t>LANCAMENTO/APLICACAO MANUAL DE CONCRETO EM ESTRUTURAS</t>
  </si>
  <si>
    <t>INSUMO 34519</t>
  </si>
  <si>
    <t>Cruzeta de concreto leve, comp. 2000mm seção 90x90mm</t>
  </si>
  <si>
    <t>PARAFUSO M16 (ROSCA MAQUINA D=16MM) X 125MM CAB QUADRADA - ZINCAGEM A FOGO</t>
  </si>
  <si>
    <t>ARRUELA QUADRADA ACO GALV D = 38MM ESP= 3MM DFURO= 18 MM</t>
  </si>
  <si>
    <t>Para-raio poslimérico 12kV-10KA</t>
  </si>
  <si>
    <t>SINAPI     83420</t>
  </si>
  <si>
    <t>Fornecimento e Instalação de Cabo de Cobre Isolado, dupla isolação Classe 0,6/1kV, seção #10 mm² (ligação dos para-raio ao aterramento</t>
  </si>
  <si>
    <t>COMPOSIÇÃO A1</t>
  </si>
  <si>
    <t>COMPOSIÇÃO A2</t>
  </si>
  <si>
    <t>73965/004</t>
  </si>
  <si>
    <t>und</t>
  </si>
  <si>
    <t>Km</t>
  </si>
  <si>
    <t>Serviço Auxiliar eletricista (instalação  1 luminária)</t>
  </si>
  <si>
    <t>Serviço de eletricista  (instalação  1 luminária)</t>
  </si>
  <si>
    <t>Serviço de eletricista  (instalação  1 reatores)</t>
  </si>
  <si>
    <t>Serviço Auxiliar eletricista (instalação  1 reatores)</t>
  </si>
  <si>
    <t>Quadro de comando em chapa de aço tratada a base de fosfato de ferro e pintura a pó na cor bege-RLA 7032, com placa de montagem na cor laranja-RLA 2004 com porta fixada em pino metálico nas dobradiças e borracha de vedação injetada nas dimensões 500x400x200mm. (Cemar, Olipê, Legrand ou similar) Completo.</t>
  </si>
  <si>
    <t>COMPOSIÇÃO A3</t>
  </si>
  <si>
    <t xml:space="preserve">de </t>
  </si>
  <si>
    <t>Mobilização e Desmobilização de mteriais e equipamentos (2 viagens /mês durante 03 meses) = 6,0 viagens</t>
  </si>
  <si>
    <t>Trasnporte de pessoal do alojamento até o local da obra em perua fechada.</t>
  </si>
  <si>
    <t>Composição unitária do ítem.</t>
  </si>
  <si>
    <t>Cunto Unitário</t>
  </si>
  <si>
    <t>Composição Unitária do ítem</t>
  </si>
  <si>
    <t>73860/008</t>
  </si>
  <si>
    <t>73860/009</t>
  </si>
  <si>
    <t>INSUMO 5055</t>
  </si>
  <si>
    <t>Poste de concreto Circular de 11/300Kgf (NBR 8451)</t>
  </si>
  <si>
    <t>Cinta para poste circular nº 200</t>
  </si>
  <si>
    <t>PARAFUSO M16 (ROSCA MAQUINA D=16MM) X 125MM CAB ABAULADA - ZINCAGEM A FOGO</t>
  </si>
  <si>
    <t>Mão Francesa normal de 710mm</t>
  </si>
  <si>
    <t>Isolador de pino tipo Pilar para 15kV, com pino rosca M16</t>
  </si>
  <si>
    <t>Laço pré-formada de topo em isolador do tipo Pilar para cabo 2CA AWG</t>
  </si>
  <si>
    <t>Chave fusível 15kV - 100A - NBI95kV</t>
  </si>
  <si>
    <t>Conector cunha tipo estribo para cabo 2CAA AWG</t>
  </si>
  <si>
    <t>Terminal tipo garra viva</t>
  </si>
  <si>
    <t>Condutor de cobre nú 25mm² (aterramento)</t>
  </si>
  <si>
    <t>INSUMO 12327</t>
  </si>
  <si>
    <t>Suporte para transformador em poste circular</t>
  </si>
  <si>
    <t>Composição de Custo Unitária do Item (desinstalação)</t>
  </si>
  <si>
    <t>aluguel</t>
  </si>
  <si>
    <t>Serviço de caminhão guindauto equipado com sistema de isolamento para serviços de linha viava</t>
  </si>
  <si>
    <t xml:space="preserve">Deslocamento do equipamento de linha viva (caminhão guindauto), considerando a base em Campo Grande-MS até o local da Obra </t>
  </si>
  <si>
    <t>Motorista operador de munck especial para linha viva</t>
  </si>
  <si>
    <t>Eletricista montador em operações especiais para instalação e manutenção de linha viva</t>
  </si>
  <si>
    <t xml:space="preserve">Encarregado Geral </t>
  </si>
  <si>
    <t>INsUMO 430</t>
  </si>
  <si>
    <t>Cabo de cobre nú 25mm² (ligação da chave, para-raio e transformador)</t>
  </si>
  <si>
    <t>PMO 3</t>
  </si>
  <si>
    <t>comércio</t>
  </si>
  <si>
    <t>insumo 2689</t>
  </si>
  <si>
    <t>COMERCIO</t>
  </si>
  <si>
    <t>Serviço de Linha Viva</t>
  </si>
  <si>
    <t>5.2</t>
  </si>
  <si>
    <t>Caminhao trucado (3 eixos) com carroceria de madeira fixa, capacidade de *10 12* t (locação sem motorista) ida e volta</t>
  </si>
  <si>
    <t>COMPOSIÇÃO  C1</t>
  </si>
  <si>
    <t>COMPOSIÇÃO C2</t>
  </si>
  <si>
    <t>S/BDI</t>
  </si>
  <si>
    <t>C/BDI</t>
  </si>
  <si>
    <t>COMPOSIÇÃO  D1</t>
  </si>
  <si>
    <t>4.2</t>
  </si>
  <si>
    <t>BDI Unit.</t>
  </si>
  <si>
    <r>
      <t>OBRA:</t>
    </r>
    <r>
      <rPr>
        <sz val="11"/>
        <rFont val="Arial Narrow"/>
        <family val="2"/>
      </rPr>
      <t xml:space="preserve">  Implantação do Sistema de Iluminação Pública do tipo Ornamental e Posto de Transformação</t>
    </r>
  </si>
  <si>
    <r>
      <t>LOCALIZAÇÃO :</t>
    </r>
    <r>
      <rPr>
        <sz val="11"/>
        <rFont val="Arial Narrow"/>
        <family val="2"/>
      </rPr>
      <t xml:space="preserve"> Avenida José de Alencar-Distrito Industrial</t>
    </r>
  </si>
  <si>
    <r>
      <t xml:space="preserve">LOCAL : </t>
    </r>
    <r>
      <rPr>
        <sz val="11"/>
        <rFont val="Arial Narrow"/>
        <family val="2"/>
      </rPr>
      <t>Município de Primavera do Leste-MT.</t>
    </r>
  </si>
  <si>
    <t xml:space="preserve">Escavação manual de valas para tubulação =961x(0,30 x 0,50) </t>
  </si>
  <si>
    <t>INSUMO 1789</t>
  </si>
  <si>
    <t xml:space="preserve"> Fornecimento e instalação de Box reto em alumínio para adaptar eletroduto Ø 11/2"</t>
  </si>
  <si>
    <t>Fornecimento e instalação de Curva de Ferro Galvanizado de 90º x Ø 1 1/2"</t>
  </si>
  <si>
    <t xml:space="preserve">Eletroduto corrugado pesado preto c/ guia de # 1 1/2" </t>
  </si>
  <si>
    <t>Curva Ferro Galvanizado 90º x 11/2 "</t>
  </si>
  <si>
    <t>Box reto em alumínio para adaptar eletroduto 11/2"</t>
  </si>
  <si>
    <t>Luva para eletroduto corrugado pesado preto c/ guia de # 11/2"</t>
  </si>
  <si>
    <t xml:space="preserve">Eletroduto de ferro galvanizado de # 1 1/2" </t>
  </si>
  <si>
    <t xml:space="preserve">Fornecimento e instalação de Eletroduto de ferro galvanizado de # 1 1/2" </t>
  </si>
  <si>
    <t xml:space="preserve">Fornecimento e intalação de Eletroduto corrugado pesado preto c/ guia de # 1 1/2" </t>
  </si>
  <si>
    <t>INSUMO 7697</t>
  </si>
  <si>
    <t>INSUMO 3939</t>
  </si>
  <si>
    <t>Fornecimento e instalação de Luva para eletroduto corrugado pesado preto c/ guia de # 11/2"</t>
  </si>
  <si>
    <t>Luva de ferro galvanizado rosca 11/2"</t>
  </si>
  <si>
    <t>Fornecimento e instalação de Luva de ferro galvanizado rosca 11/2"</t>
  </si>
  <si>
    <t xml:space="preserve">Eletroduto corrugado flexíveis de PVC de # 3/4" </t>
  </si>
  <si>
    <t xml:space="preserve">Fornecimento e instalação  de Eletroduto corrugado flexíveis de PVC de # 3/4" </t>
  </si>
  <si>
    <t xml:space="preserve">Fornecimento e instalação de conector Split-Bolt 35mm² </t>
  </si>
  <si>
    <t xml:space="preserve">Fornecimento e instalação de conector Split-Bolt 16mm² </t>
  </si>
  <si>
    <t xml:space="preserve">Fornecimento e instalação de Cabo de cobre 35mm², Isolação para 1KV (Pirelli, Alcoa, Corfio ou similar) </t>
  </si>
  <si>
    <t xml:space="preserve">Fornecimento e instalação de Cabo de cobre 50mm², Isolação para 1KV (Pirelli, Alcoa, Corfio ou similar) </t>
  </si>
  <si>
    <t xml:space="preserve">Fornecimento e instalação de Cabo de cobre 25mm², Isolação para 1KV (Pirelli, Alcoa, Corfio ou similar) </t>
  </si>
  <si>
    <t xml:space="preserve">Fornecimento e instalação de Cabo de cobre 16mm², Isolação para 1KV (Pirelli, Alcoa, Corfio ou similar) </t>
  </si>
  <si>
    <t>Fornecimento e instalação de Cabo de cobre 10mm², Isolação para 1KV (Pirelli, Alcoa, Corfio ou similar)</t>
  </si>
  <si>
    <t xml:space="preserve">Fornecimento e instalação de Cabo  de cobre flex 4mm², 750V - (Pirelli, Alcoa, Corfio ou similar) </t>
  </si>
  <si>
    <t xml:space="preserve">Fornecimento e instalação de Cabo de cobre flex 2,5mm², 750V - (Pirelli, Alcoa, Corfio ou similar) </t>
  </si>
  <si>
    <t xml:space="preserve">Terminal de pressão ou tipo sapata em bronze 50mm²  </t>
  </si>
  <si>
    <t>Disjuntor tripolar tipo C 80A</t>
  </si>
  <si>
    <t>74130/005</t>
  </si>
  <si>
    <t>SINAPI 72345</t>
  </si>
  <si>
    <t xml:space="preserve">Contator tripolar de potência de I nominal 94A </t>
  </si>
  <si>
    <t xml:space="preserve">Terminal   ou conector de pressão para cabo 50mm²   </t>
  </si>
  <si>
    <t>Fusível retardado tipo NH - 63A</t>
  </si>
  <si>
    <t>Fornecimento e Instalação de Substação de  30kVA, classe 13.8kV, para fins de atendimento da uma unidade consumidora em BT da Iluminação Pública.</t>
  </si>
  <si>
    <t>Transformador de distribuição 30kVA trifásico 60Hz classe 15kV  imerso em óleo mineral</t>
  </si>
  <si>
    <t>Serviço de linha viva para instalação do posto de tranformação trifásico 30kVA, classe 13.8kV, em estrutura tipo N1-N.</t>
  </si>
  <si>
    <t>SINAPI 73857/007</t>
  </si>
  <si>
    <t>Poste de concreto circular com 15 metros de altura e resistência nominal a 20cm do topo = 200Kgf (fornecido pela Prefeitura)</t>
  </si>
  <si>
    <t>Luminária pública fechada de duas pétalas com alojamento para equipamentos Base E40 (fornecido pela Prefeitura)</t>
  </si>
  <si>
    <t>Lâmpada de Vapor Metálico 400W  (fornecido pela Prefeitura)</t>
  </si>
  <si>
    <t>Reator com ignitor incorporado e FP Corrido 400W  (fornecido pela Prefeitura)</t>
  </si>
  <si>
    <t>Poste de concreto circular com 15 metros de altura e resistência nominal a 20cm do topo = 200Kgf (fornecido pela Prefeitura)-sendo necessário apenas o fornecimento da mão de obra conforme composição, como a segue:</t>
  </si>
  <si>
    <t xml:space="preserve">Escavação de buracos para caixas de passagens = 30 x( 0,50 x 0,50 x 0,50) </t>
  </si>
  <si>
    <t>30 dias</t>
  </si>
  <si>
    <t>60 dias</t>
  </si>
  <si>
    <t>90 dias</t>
  </si>
  <si>
    <t>Fornecimento e Instalação de Subestação de Elétrica de 30 kVA, classe 13.8kV, para fins de atendimento de uma unidade consumidora em BT, provido de dutos, proteção, postes e isoladores</t>
  </si>
  <si>
    <t>3.3</t>
  </si>
  <si>
    <t>3.8</t>
  </si>
  <si>
    <t>3.9</t>
  </si>
  <si>
    <t>3.10</t>
  </si>
  <si>
    <r>
      <t>AC</t>
    </r>
    <r>
      <rPr>
        <sz val="11"/>
        <rFont val="Arial Narrow"/>
        <family val="2"/>
      </rPr>
      <t xml:space="preserve"> = taxa de rateio da Administração central;</t>
    </r>
  </si>
  <si>
    <r>
      <t>DF</t>
    </r>
    <r>
      <rPr>
        <sz val="11"/>
        <rFont val="Arial Narrow"/>
        <family val="2"/>
      </rPr>
      <t xml:space="preserve"> = taxa das despesas financeiras;</t>
    </r>
  </si>
  <si>
    <r>
      <t>R</t>
    </r>
    <r>
      <rPr>
        <sz val="11"/>
        <rFont val="Arial Narrow"/>
        <family val="2"/>
      </rPr>
      <t xml:space="preserve"> = taxa de risco, seguro e garantia do empreendimento;</t>
    </r>
  </si>
  <si>
    <r>
      <t>I</t>
    </r>
    <r>
      <rPr>
        <sz val="11"/>
        <rFont val="Arial Narrow"/>
        <family val="2"/>
      </rPr>
      <t xml:space="preserve"> = taxa de tributos; e,</t>
    </r>
  </si>
  <si>
    <r>
      <t>L</t>
    </r>
    <r>
      <rPr>
        <sz val="11"/>
        <rFont val="Arial Narrow"/>
        <family val="2"/>
      </rPr>
      <t xml:space="preserve"> = taxa de lucro.</t>
    </r>
  </si>
  <si>
    <t>Engº Galdino Ricardo da Silva</t>
  </si>
  <si>
    <t>CREA 5801/D-MS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</si>
</sst>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</numFmts>
  <fonts count="32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1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3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3"/>
      <name val="Arial Narrow"/>
      <family val="2"/>
    </font>
    <font>
      <b/>
      <u/>
      <sz val="11"/>
      <name val="Arial Narrow"/>
      <family val="2"/>
    </font>
    <font>
      <sz val="12"/>
      <color indexed="8"/>
      <name val="Arial Narrow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3" fillId="0" borderId="0" applyBorder="0" applyProtection="0"/>
    <xf numFmtId="165" fontId="3" fillId="0" borderId="0" applyBorder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499">
    <xf numFmtId="0" fontId="0" fillId="0" borderId="0" xfId="0"/>
    <xf numFmtId="0" fontId="4" fillId="2" borderId="1" xfId="0" applyFont="1" applyFill="1" applyBorder="1" applyAlignment="1">
      <alignment horizontal="left"/>
    </xf>
    <xf numFmtId="0" fontId="6" fillId="0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164" fontId="5" fillId="2" borderId="0" xfId="4" applyFont="1" applyFill="1" applyBorder="1" applyAlignment="1">
      <alignment horizontal="centerContinuous"/>
    </xf>
    <xf numFmtId="164" fontId="6" fillId="2" borderId="0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4" applyFont="1" applyFill="1" applyBorder="1" applyAlignment="1">
      <alignment horizontal="center"/>
    </xf>
    <xf numFmtId="165" fontId="8" fillId="0" borderId="0" xfId="2" applyFont="1" applyFill="1" applyAlignment="1" applyProtection="1">
      <alignment horizontal="center"/>
    </xf>
    <xf numFmtId="166" fontId="8" fillId="0" borderId="0" xfId="1" applyFont="1" applyFill="1" applyAlignment="1" applyProtection="1"/>
    <xf numFmtId="164" fontId="6" fillId="0" borderId="0" xfId="4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3" fontId="6" fillId="0" borderId="0" xfId="0" applyNumberFormat="1" applyFont="1" applyFill="1" applyBorder="1" applyAlignment="1">
      <alignment wrapText="1"/>
    </xf>
    <xf numFmtId="165" fontId="8" fillId="0" borderId="0" xfId="2" applyFont="1" applyFill="1" applyAlignment="1" applyProtection="1">
      <alignment wrapText="1"/>
    </xf>
    <xf numFmtId="0" fontId="6" fillId="0" borderId="7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164" fontId="5" fillId="0" borderId="8" xfId="4" applyFont="1" applyFill="1" applyBorder="1" applyAlignment="1"/>
    <xf numFmtId="164" fontId="5" fillId="0" borderId="9" xfId="4" applyFont="1" applyFill="1" applyBorder="1" applyAlignment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4" applyFont="1" applyFill="1" applyBorder="1" applyAlignment="1"/>
    <xf numFmtId="0" fontId="8" fillId="0" borderId="0" xfId="1" applyNumberFormat="1" applyFont="1" applyFill="1" applyAlignment="1" applyProtection="1">
      <alignment horizontal="center"/>
    </xf>
    <xf numFmtId="2" fontId="6" fillId="0" borderId="0" xfId="0" applyNumberFormat="1" applyFont="1" applyFill="1" applyBorder="1"/>
    <xf numFmtId="164" fontId="6" fillId="0" borderId="0" xfId="4" applyFont="1" applyFill="1" applyBorder="1" applyAlignment="1">
      <alignment horizontal="center"/>
    </xf>
    <xf numFmtId="165" fontId="8" fillId="2" borderId="10" xfId="2" applyFont="1" applyFill="1" applyBorder="1" applyAlignment="1" applyProtection="1">
      <alignment horizontal="center"/>
    </xf>
    <xf numFmtId="165" fontId="10" fillId="2" borderId="11" xfId="2" applyFont="1" applyFill="1" applyBorder="1" applyAlignment="1" applyProtection="1">
      <alignment horizontal="right" wrapText="1"/>
    </xf>
    <xf numFmtId="165" fontId="8" fillId="2" borderId="11" xfId="2" applyFont="1" applyFill="1" applyBorder="1" applyAlignment="1" applyProtection="1">
      <alignment horizontal="center"/>
    </xf>
    <xf numFmtId="166" fontId="8" fillId="2" borderId="11" xfId="1" applyFont="1" applyFill="1" applyBorder="1" applyAlignment="1" applyProtection="1"/>
    <xf numFmtId="166" fontId="5" fillId="2" borderId="12" xfId="1" applyFont="1" applyFill="1" applyBorder="1" applyAlignment="1" applyProtection="1"/>
    <xf numFmtId="0" fontId="5" fillId="2" borderId="1" xfId="0" applyFont="1" applyFill="1" applyBorder="1"/>
    <xf numFmtId="0" fontId="5" fillId="2" borderId="0" xfId="0" applyFont="1" applyFill="1" applyBorder="1"/>
    <xf numFmtId="164" fontId="5" fillId="2" borderId="2" xfId="4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5" fillId="2" borderId="4" xfId="4" applyFont="1" applyFill="1" applyBorder="1" applyAlignment="1">
      <alignment horizontal="center"/>
    </xf>
    <xf numFmtId="164" fontId="5" fillId="2" borderId="5" xfId="4" applyFont="1" applyFill="1" applyBorder="1"/>
    <xf numFmtId="164" fontId="6" fillId="0" borderId="0" xfId="4" applyFont="1" applyFill="1" applyBorder="1"/>
    <xf numFmtId="0" fontId="5" fillId="0" borderId="0" xfId="0" applyFont="1" applyFill="1" applyBorder="1"/>
    <xf numFmtId="164" fontId="5" fillId="0" borderId="0" xfId="4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11" xfId="4" applyFont="1" applyFill="1" applyBorder="1"/>
    <xf numFmtId="0" fontId="9" fillId="2" borderId="11" xfId="0" applyFont="1" applyFill="1" applyBorder="1"/>
    <xf numFmtId="0" fontId="9" fillId="0" borderId="0" xfId="0" applyFont="1"/>
    <xf numFmtId="0" fontId="9" fillId="2" borderId="0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164" fontId="6" fillId="2" borderId="4" xfId="4" applyFont="1" applyFill="1" applyBorder="1"/>
    <xf numFmtId="0" fontId="9" fillId="2" borderId="4" xfId="0" applyFont="1" applyFill="1" applyBorder="1"/>
    <xf numFmtId="0" fontId="5" fillId="0" borderId="6" xfId="0" applyFont="1" applyBorder="1" applyAlignment="1">
      <alignment horizontal="center"/>
    </xf>
    <xf numFmtId="164" fontId="5" fillId="0" borderId="6" xfId="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4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4" applyFont="1"/>
    <xf numFmtId="164" fontId="6" fillId="0" borderId="0" xfId="0" applyNumberFormat="1" applyFont="1"/>
    <xf numFmtId="0" fontId="6" fillId="0" borderId="0" xfId="0" applyFont="1"/>
    <xf numFmtId="9" fontId="6" fillId="0" borderId="0" xfId="4" applyNumberFormat="1" applyFont="1" applyAlignment="1">
      <alignment horizontal="center"/>
    </xf>
    <xf numFmtId="9" fontId="6" fillId="0" borderId="0" xfId="3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164" fontId="6" fillId="0" borderId="0" xfId="4" applyFont="1" applyAlignment="1">
      <alignment horizontal="center"/>
    </xf>
    <xf numFmtId="9" fontId="6" fillId="0" borderId="0" xfId="0" applyNumberFormat="1" applyFont="1"/>
    <xf numFmtId="0" fontId="6" fillId="2" borderId="7" xfId="0" applyFont="1" applyFill="1" applyBorder="1"/>
    <xf numFmtId="0" fontId="6" fillId="2" borderId="8" xfId="0" applyFont="1" applyFill="1" applyBorder="1"/>
    <xf numFmtId="164" fontId="6" fillId="2" borderId="8" xfId="4" applyFont="1" applyFill="1" applyBorder="1"/>
    <xf numFmtId="0" fontId="6" fillId="0" borderId="11" xfId="0" applyFont="1" applyBorder="1"/>
    <xf numFmtId="0" fontId="6" fillId="0" borderId="3" xfId="0" applyFont="1" applyBorder="1"/>
    <xf numFmtId="164" fontId="5" fillId="2" borderId="3" xfId="4" applyFont="1" applyFill="1" applyBorder="1"/>
    <xf numFmtId="164" fontId="5" fillId="2" borderId="7" xfId="4" applyFont="1" applyFill="1" applyBorder="1"/>
    <xf numFmtId="164" fontId="5" fillId="2" borderId="8" xfId="4" applyFont="1" applyFill="1" applyBorder="1"/>
    <xf numFmtId="0" fontId="6" fillId="0" borderId="8" xfId="0" applyFont="1" applyBorder="1"/>
    <xf numFmtId="164" fontId="5" fillId="0" borderId="6" xfId="4" applyFont="1" applyBorder="1"/>
    <xf numFmtId="164" fontId="5" fillId="0" borderId="13" xfId="0" applyNumberFormat="1" applyFont="1" applyBorder="1"/>
    <xf numFmtId="164" fontId="5" fillId="0" borderId="13" xfId="4" applyFont="1" applyBorder="1"/>
    <xf numFmtId="10" fontId="5" fillId="0" borderId="13" xfId="3" applyNumberFormat="1" applyFont="1" applyBorder="1" applyAlignment="1">
      <alignment horizontal="center"/>
    </xf>
    <xf numFmtId="10" fontId="5" fillId="0" borderId="13" xfId="0" applyNumberFormat="1" applyFont="1" applyBorder="1"/>
    <xf numFmtId="10" fontId="5" fillId="0" borderId="13" xfId="4" applyNumberFormat="1" applyFont="1" applyBorder="1" applyAlignment="1">
      <alignment horizontal="center"/>
    </xf>
    <xf numFmtId="0" fontId="12" fillId="4" borderId="0" xfId="5" applyFont="1" applyFill="1" applyBorder="1" applyAlignment="1" applyProtection="1">
      <alignment vertical="center"/>
    </xf>
    <xf numFmtId="0" fontId="13" fillId="4" borderId="18" xfId="5" applyFont="1" applyFill="1" applyBorder="1" applyAlignment="1" applyProtection="1">
      <alignment horizontal="center" vertical="center"/>
    </xf>
    <xf numFmtId="0" fontId="13" fillId="0" borderId="19" xfId="5" applyFont="1" applyFill="1" applyBorder="1" applyAlignment="1" applyProtection="1">
      <alignment horizontal="center" vertical="center"/>
    </xf>
    <xf numFmtId="0" fontId="13" fillId="0" borderId="15" xfId="5" applyFont="1" applyFill="1" applyBorder="1" applyAlignment="1" applyProtection="1">
      <alignment horizontal="center" vertical="center" wrapText="1"/>
    </xf>
    <xf numFmtId="0" fontId="13" fillId="0" borderId="16" xfId="5" applyFont="1" applyFill="1" applyBorder="1" applyAlignment="1" applyProtection="1">
      <alignment vertical="center"/>
    </xf>
    <xf numFmtId="0" fontId="12" fillId="0" borderId="16" xfId="5" applyFont="1" applyFill="1" applyBorder="1" applyAlignment="1" applyProtection="1">
      <alignment horizontal="center" vertical="center"/>
    </xf>
    <xf numFmtId="164" fontId="12" fillId="0" borderId="16" xfId="6" applyFont="1" applyFill="1" applyBorder="1" applyAlignment="1" applyProtection="1">
      <alignment horizontal="right" vertical="center"/>
    </xf>
    <xf numFmtId="164" fontId="12" fillId="4" borderId="16" xfId="6" applyFont="1" applyFill="1" applyBorder="1" applyAlignment="1" applyProtection="1">
      <alignment horizontal="right" vertical="center"/>
    </xf>
    <xf numFmtId="164" fontId="12" fillId="0" borderId="20" xfId="6" applyFont="1" applyFill="1" applyBorder="1" applyAlignment="1" applyProtection="1">
      <alignment vertical="center"/>
    </xf>
    <xf numFmtId="0" fontId="15" fillId="4" borderId="22" xfId="5" applyFont="1" applyFill="1" applyBorder="1" applyAlignment="1" applyProtection="1">
      <alignment horizontal="left" vertical="center" wrapText="1"/>
    </xf>
    <xf numFmtId="0" fontId="16" fillId="4" borderId="22" xfId="5" applyFont="1" applyFill="1" applyBorder="1" applyAlignment="1" applyProtection="1">
      <alignment horizontal="center" vertical="center"/>
    </xf>
    <xf numFmtId="164" fontId="16" fillId="4" borderId="22" xfId="6" applyFont="1" applyFill="1" applyBorder="1" applyAlignment="1" applyProtection="1">
      <alignment horizontal="right" vertical="center"/>
    </xf>
    <xf numFmtId="0" fontId="16" fillId="4" borderId="24" xfId="5" applyFont="1" applyFill="1" applyBorder="1" applyAlignment="1" applyProtection="1">
      <alignment horizontal="left" vertical="center"/>
    </xf>
    <xf numFmtId="0" fontId="16" fillId="4" borderId="24" xfId="5" applyFont="1" applyFill="1" applyBorder="1" applyAlignment="1" applyProtection="1">
      <alignment horizontal="center" vertical="center"/>
    </xf>
    <xf numFmtId="164" fontId="16" fillId="4" borderId="24" xfId="6" applyFont="1" applyFill="1" applyBorder="1" applyAlignment="1" applyProtection="1">
      <alignment horizontal="right" vertical="center"/>
    </xf>
    <xf numFmtId="0" fontId="16" fillId="4" borderId="24" xfId="5" applyFont="1" applyFill="1" applyBorder="1" applyAlignment="1" applyProtection="1">
      <alignment horizontal="left" vertical="center" wrapText="1"/>
    </xf>
    <xf numFmtId="164" fontId="16" fillId="4" borderId="25" xfId="6" applyFont="1" applyFill="1" applyBorder="1" applyAlignment="1" applyProtection="1">
      <alignment horizontal="right" vertical="center"/>
    </xf>
    <xf numFmtId="0" fontId="12" fillId="4" borderId="21" xfId="5" applyFont="1" applyFill="1" applyBorder="1" applyAlignment="1" applyProtection="1">
      <alignment horizontal="center" vertical="center"/>
    </xf>
    <xf numFmtId="164" fontId="12" fillId="4" borderId="21" xfId="6" applyFont="1" applyFill="1" applyBorder="1" applyAlignment="1" applyProtection="1">
      <alignment horizontal="right" vertical="center"/>
    </xf>
    <xf numFmtId="0" fontId="18" fillId="0" borderId="0" xfId="0" applyFont="1"/>
    <xf numFmtId="0" fontId="18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wrapText="1"/>
    </xf>
    <xf numFmtId="0" fontId="18" fillId="2" borderId="0" xfId="0" applyFont="1" applyFill="1" applyBorder="1"/>
    <xf numFmtId="0" fontId="19" fillId="2" borderId="0" xfId="0" applyFont="1" applyFill="1" applyBorder="1" applyAlignment="1">
      <alignment vertical="top" wrapText="1"/>
    </xf>
    <xf numFmtId="0" fontId="18" fillId="2" borderId="2" xfId="0" applyFont="1" applyFill="1" applyBorder="1"/>
    <xf numFmtId="0" fontId="18" fillId="4" borderId="0" xfId="0" applyFont="1" applyFill="1"/>
    <xf numFmtId="0" fontId="18" fillId="2" borderId="3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19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" xfId="0" applyFont="1" applyBorder="1"/>
    <xf numFmtId="0" fontId="19" fillId="0" borderId="2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18" fillId="0" borderId="13" xfId="0" applyFont="1" applyBorder="1"/>
    <xf numFmtId="0" fontId="12" fillId="0" borderId="13" xfId="0" applyFont="1" applyBorder="1"/>
    <xf numFmtId="0" fontId="18" fillId="0" borderId="9" xfId="0" applyFont="1" applyBorder="1" applyAlignment="1">
      <alignment horizontal="center" vertical="center"/>
    </xf>
    <xf numFmtId="164" fontId="18" fillId="0" borderId="6" xfId="4" applyNumberFormat="1" applyFont="1" applyBorder="1" applyAlignment="1">
      <alignment vertical="center"/>
    </xf>
    <xf numFmtId="164" fontId="18" fillId="0" borderId="13" xfId="0" applyNumberFormat="1" applyFont="1" applyBorder="1" applyAlignment="1">
      <alignment horizontal="center"/>
    </xf>
    <xf numFmtId="164" fontId="18" fillId="0" borderId="6" xfId="0" applyNumberFormat="1" applyFont="1" applyBorder="1"/>
    <xf numFmtId="164" fontId="18" fillId="0" borderId="13" xfId="4" applyNumberFormat="1" applyFont="1" applyBorder="1" applyAlignment="1">
      <alignment vertical="center"/>
    </xf>
    <xf numFmtId="164" fontId="18" fillId="0" borderId="13" xfId="0" applyNumberFormat="1" applyFont="1" applyBorder="1"/>
    <xf numFmtId="0" fontId="18" fillId="0" borderId="10" xfId="0" applyFont="1" applyBorder="1" applyAlignment="1">
      <alignment horizontal="center"/>
    </xf>
    <xf numFmtId="0" fontId="18" fillId="2" borderId="10" xfId="0" applyFont="1" applyFill="1" applyBorder="1"/>
    <xf numFmtId="0" fontId="18" fillId="2" borderId="12" xfId="0" applyFont="1" applyFill="1" applyBorder="1"/>
    <xf numFmtId="0" fontId="18" fillId="2" borderId="7" xfId="0" applyFont="1" applyFill="1" applyBorder="1"/>
    <xf numFmtId="0" fontId="18" fillId="2" borderId="9" xfId="0" applyFont="1" applyFill="1" applyBorder="1"/>
    <xf numFmtId="0" fontId="18" fillId="0" borderId="3" xfId="0" applyFont="1" applyBorder="1" applyAlignment="1">
      <alignment horizontal="center"/>
    </xf>
    <xf numFmtId="164" fontId="18" fillId="0" borderId="13" xfId="4" applyNumberFormat="1" applyFont="1" applyBorder="1"/>
    <xf numFmtId="0" fontId="12" fillId="0" borderId="0" xfId="0" applyFont="1"/>
    <xf numFmtId="0" fontId="18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wrapText="1"/>
    </xf>
    <xf numFmtId="0" fontId="18" fillId="0" borderId="0" xfId="0" applyFont="1" applyBorder="1"/>
    <xf numFmtId="0" fontId="13" fillId="0" borderId="22" xfId="5" applyFont="1" applyFill="1" applyBorder="1" applyAlignment="1" applyProtection="1">
      <alignment horizontal="left" vertical="center"/>
    </xf>
    <xf numFmtId="0" fontId="12" fillId="0" borderId="22" xfId="5" applyFont="1" applyFill="1" applyBorder="1" applyAlignment="1" applyProtection="1">
      <alignment horizontal="center" vertical="center"/>
    </xf>
    <xf numFmtId="0" fontId="13" fillId="0" borderId="23" xfId="5" applyFont="1" applyFill="1" applyBorder="1" applyAlignment="1" applyProtection="1">
      <alignment horizontal="center" vertical="center"/>
    </xf>
    <xf numFmtId="17" fontId="13" fillId="4" borderId="2" xfId="5" applyNumberFormat="1" applyFont="1" applyFill="1" applyBorder="1" applyAlignment="1" applyProtection="1">
      <alignment vertical="center"/>
    </xf>
    <xf numFmtId="0" fontId="13" fillId="4" borderId="2" xfId="5" applyFont="1" applyFill="1" applyBorder="1" applyAlignment="1" applyProtection="1">
      <alignment horizontal="right" vertical="center"/>
    </xf>
    <xf numFmtId="165" fontId="5" fillId="3" borderId="0" xfId="2" applyFont="1" applyFill="1" applyBorder="1" applyAlignment="1" applyProtection="1"/>
    <xf numFmtId="0" fontId="5" fillId="2" borderId="0" xfId="0" applyFont="1" applyFill="1" applyBorder="1" applyAlignment="1"/>
    <xf numFmtId="164" fontId="6" fillId="4" borderId="12" xfId="4" applyFont="1" applyFill="1" applyBorder="1"/>
    <xf numFmtId="165" fontId="5" fillId="5" borderId="1" xfId="2" applyFont="1" applyFill="1" applyBorder="1" applyAlignment="1" applyProtection="1"/>
    <xf numFmtId="165" fontId="5" fillId="5" borderId="0" xfId="2" applyFont="1" applyFill="1" applyBorder="1" applyAlignment="1" applyProtection="1">
      <alignment horizontal="left" wrapText="1"/>
    </xf>
    <xf numFmtId="164" fontId="6" fillId="4" borderId="2" xfId="4" applyFont="1" applyFill="1" applyBorder="1"/>
    <xf numFmtId="0" fontId="5" fillId="4" borderId="1" xfId="0" applyFont="1" applyFill="1" applyBorder="1" applyAlignment="1"/>
    <xf numFmtId="0" fontId="5" fillId="4" borderId="0" xfId="0" applyFont="1" applyFill="1" applyBorder="1" applyAlignment="1">
      <alignment horizontal="center"/>
    </xf>
    <xf numFmtId="164" fontId="5" fillId="4" borderId="0" xfId="4" applyFont="1" applyFill="1" applyBorder="1" applyAlignment="1">
      <alignment horizontal="center"/>
    </xf>
    <xf numFmtId="0" fontId="5" fillId="4" borderId="0" xfId="0" applyFont="1" applyFill="1" applyBorder="1" applyAlignment="1">
      <alignment horizontal="centerContinuous"/>
    </xf>
    <xf numFmtId="0" fontId="6" fillId="4" borderId="1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6" fillId="4" borderId="0" xfId="4" applyFont="1" applyFill="1" applyBorder="1" applyAlignment="1">
      <alignment horizontal="center"/>
    </xf>
    <xf numFmtId="165" fontId="20" fillId="5" borderId="0" xfId="2" applyFont="1" applyFill="1" applyBorder="1" applyAlignment="1" applyProtection="1"/>
    <xf numFmtId="0" fontId="20" fillId="4" borderId="0" xfId="0" applyFont="1" applyFill="1" applyBorder="1" applyAlignment="1"/>
    <xf numFmtId="0" fontId="21" fillId="4" borderId="0" xfId="0" applyFont="1" applyFill="1" applyBorder="1"/>
    <xf numFmtId="0" fontId="21" fillId="0" borderId="8" xfId="0" applyFont="1" applyFill="1" applyBorder="1" applyAlignment="1">
      <alignment horizontal="center"/>
    </xf>
    <xf numFmtId="165" fontId="22" fillId="2" borderId="11" xfId="2" applyFont="1" applyFill="1" applyBorder="1" applyAlignment="1" applyProtection="1">
      <alignment horizontal="center"/>
    </xf>
    <xf numFmtId="0" fontId="20" fillId="2" borderId="0" xfId="0" applyFont="1" applyFill="1" applyBorder="1"/>
    <xf numFmtId="0" fontId="20" fillId="2" borderId="4" xfId="0" applyFont="1" applyFill="1" applyBorder="1"/>
    <xf numFmtId="0" fontId="21" fillId="0" borderId="0" xfId="0" applyFont="1" applyFill="1" applyBorder="1"/>
    <xf numFmtId="0" fontId="0" fillId="4" borderId="0" xfId="0" applyFill="1"/>
    <xf numFmtId="0" fontId="16" fillId="4" borderId="25" xfId="5" applyFont="1" applyFill="1" applyBorder="1" applyAlignment="1" applyProtection="1">
      <alignment horizontal="left" vertical="center"/>
    </xf>
    <xf numFmtId="0" fontId="16" fillId="4" borderId="25" xfId="5" applyFont="1" applyFill="1" applyBorder="1" applyAlignment="1" applyProtection="1">
      <alignment horizontal="center" vertical="center"/>
    </xf>
    <xf numFmtId="0" fontId="15" fillId="4" borderId="31" xfId="5" applyFont="1" applyFill="1" applyBorder="1" applyAlignment="1" applyProtection="1">
      <alignment horizontal="left" vertical="center"/>
    </xf>
    <xf numFmtId="0" fontId="15" fillId="4" borderId="31" xfId="5" applyFont="1" applyFill="1" applyBorder="1" applyAlignment="1" applyProtection="1">
      <alignment horizontal="center" vertical="center"/>
    </xf>
    <xf numFmtId="164" fontId="15" fillId="4" borderId="31" xfId="6" applyFont="1" applyFill="1" applyBorder="1" applyAlignment="1" applyProtection="1">
      <alignment horizontal="right" vertical="center"/>
    </xf>
    <xf numFmtId="164" fontId="15" fillId="4" borderId="32" xfId="6" applyFont="1" applyFill="1" applyBorder="1" applyAlignment="1" applyProtection="1">
      <alignment vertical="center"/>
    </xf>
    <xf numFmtId="0" fontId="9" fillId="4" borderId="0" xfId="0" applyFont="1" applyFill="1" applyBorder="1" applyAlignment="1"/>
    <xf numFmtId="0" fontId="16" fillId="4" borderId="22" xfId="5" applyFont="1" applyFill="1" applyBorder="1" applyAlignment="1" applyProtection="1">
      <alignment horizontal="left" vertical="center"/>
    </xf>
    <xf numFmtId="164" fontId="16" fillId="4" borderId="27" xfId="6" applyFont="1" applyFill="1" applyBorder="1" applyAlignment="1" applyProtection="1">
      <alignment horizontal="right" vertical="center"/>
    </xf>
    <xf numFmtId="164" fontId="16" fillId="4" borderId="31" xfId="6" applyFont="1" applyFill="1" applyBorder="1" applyAlignment="1" applyProtection="1">
      <alignment horizontal="right" vertical="center"/>
    </xf>
    <xf numFmtId="164" fontId="13" fillId="4" borderId="32" xfId="6" applyFont="1" applyFill="1" applyBorder="1" applyAlignment="1" applyProtection="1">
      <alignment vertical="center"/>
    </xf>
    <xf numFmtId="164" fontId="13" fillId="4" borderId="32" xfId="6" applyFont="1" applyFill="1" applyBorder="1" applyAlignment="1" applyProtection="1">
      <alignment vertical="top"/>
    </xf>
    <xf numFmtId="0" fontId="16" fillId="4" borderId="34" xfId="5" applyFont="1" applyFill="1" applyBorder="1" applyAlignment="1" applyProtection="1">
      <alignment horizontal="center" vertical="center"/>
    </xf>
    <xf numFmtId="0" fontId="13" fillId="0" borderId="22" xfId="5" applyFont="1" applyFill="1" applyBorder="1" applyAlignment="1" applyProtection="1">
      <alignment horizontal="center" vertical="center"/>
    </xf>
    <xf numFmtId="0" fontId="13" fillId="0" borderId="18" xfId="5" applyFont="1" applyFill="1" applyBorder="1" applyAlignment="1" applyProtection="1">
      <alignment horizontal="center" vertical="center"/>
    </xf>
    <xf numFmtId="0" fontId="16" fillId="4" borderId="13" xfId="5" applyFont="1" applyFill="1" applyBorder="1" applyAlignment="1" applyProtection="1">
      <alignment horizontal="center" vertical="center"/>
    </xf>
    <xf numFmtId="164" fontId="16" fillId="4" borderId="13" xfId="6" applyFont="1" applyFill="1" applyBorder="1" applyAlignment="1" applyProtection="1">
      <alignment horizontal="right" vertical="center"/>
    </xf>
    <xf numFmtId="0" fontId="16" fillId="4" borderId="35" xfId="5" applyFont="1" applyFill="1" applyBorder="1" applyAlignment="1" applyProtection="1">
      <alignment horizontal="center" vertical="center"/>
    </xf>
    <xf numFmtId="164" fontId="16" fillId="4" borderId="33" xfId="6" applyFont="1" applyFill="1" applyBorder="1" applyAlignment="1" applyProtection="1">
      <alignment horizontal="right" vertical="center"/>
    </xf>
    <xf numFmtId="164" fontId="13" fillId="4" borderId="13" xfId="6" applyFont="1" applyFill="1" applyBorder="1" applyAlignment="1" applyProtection="1">
      <alignment vertical="center"/>
    </xf>
    <xf numFmtId="0" fontId="16" fillId="4" borderId="8" xfId="5" applyFont="1" applyFill="1" applyBorder="1" applyAlignment="1" applyProtection="1">
      <alignment horizontal="center" vertical="center"/>
    </xf>
    <xf numFmtId="164" fontId="16" fillId="4" borderId="8" xfId="6" applyFont="1" applyFill="1" applyBorder="1" applyAlignment="1" applyProtection="1">
      <alignment horizontal="right" vertical="center"/>
    </xf>
    <xf numFmtId="0" fontId="13" fillId="4" borderId="13" xfId="5" applyFont="1" applyFill="1" applyBorder="1" applyAlignment="1" applyProtection="1">
      <alignment horizontal="center" vertical="center"/>
    </xf>
    <xf numFmtId="164" fontId="13" fillId="4" borderId="13" xfId="6" applyFont="1" applyFill="1" applyBorder="1" applyAlignment="1" applyProtection="1">
      <alignment horizontal="right" vertical="center"/>
    </xf>
    <xf numFmtId="164" fontId="12" fillId="4" borderId="25" xfId="6" applyFont="1" applyFill="1" applyBorder="1" applyAlignment="1" applyProtection="1">
      <alignment horizontal="right" vertical="center"/>
    </xf>
    <xf numFmtId="164" fontId="13" fillId="4" borderId="14" xfId="0" applyNumberFormat="1" applyFont="1" applyFill="1" applyBorder="1"/>
    <xf numFmtId="166" fontId="8" fillId="0" borderId="8" xfId="1" applyFont="1" applyFill="1" applyBorder="1" applyAlignment="1" applyProtection="1"/>
    <xf numFmtId="165" fontId="8" fillId="0" borderId="7" xfId="2" applyFont="1" applyFill="1" applyBorder="1" applyAlignment="1" applyProtection="1">
      <alignment horizontal="center"/>
    </xf>
    <xf numFmtId="165" fontId="22" fillId="0" borderId="8" xfId="2" applyFont="1" applyFill="1" applyBorder="1" applyAlignment="1" applyProtection="1">
      <alignment horizontal="center"/>
    </xf>
    <xf numFmtId="165" fontId="10" fillId="0" borderId="8" xfId="2" applyFont="1" applyFill="1" applyBorder="1" applyAlignment="1" applyProtection="1">
      <alignment horizontal="left" wrapText="1"/>
    </xf>
    <xf numFmtId="165" fontId="8" fillId="0" borderId="8" xfId="2" applyFont="1" applyFill="1" applyBorder="1" applyAlignment="1" applyProtection="1">
      <alignment horizontal="center"/>
    </xf>
    <xf numFmtId="166" fontId="5" fillId="0" borderId="9" xfId="1" applyFont="1" applyFill="1" applyBorder="1" applyAlignment="1" applyProtection="1"/>
    <xf numFmtId="165" fontId="6" fillId="5" borderId="0" xfId="2" applyFont="1" applyFill="1" applyBorder="1" applyAlignment="1" applyProtection="1">
      <alignment horizontal="left" wrapText="1"/>
    </xf>
    <xf numFmtId="0" fontId="6" fillId="4" borderId="0" xfId="0" applyFont="1" applyFill="1" applyBorder="1" applyAlignment="1">
      <alignment horizontal="centerContinuous"/>
    </xf>
    <xf numFmtId="164" fontId="6" fillId="2" borderId="4" xfId="4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4" fontId="5" fillId="4" borderId="14" xfId="4" applyFont="1" applyFill="1" applyBorder="1" applyAlignment="1">
      <alignment horizontal="center" vertical="center"/>
    </xf>
    <xf numFmtId="164" fontId="5" fillId="4" borderId="14" xfId="4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5" fillId="4" borderId="6" xfId="4" applyFont="1" applyFill="1" applyBorder="1" applyAlignment="1">
      <alignment horizontal="center" vertical="center"/>
    </xf>
    <xf numFmtId="164" fontId="5" fillId="4" borderId="6" xfId="4" applyFont="1" applyFill="1" applyBorder="1" applyAlignment="1">
      <alignment horizontal="center"/>
    </xf>
    <xf numFmtId="9" fontId="5" fillId="4" borderId="6" xfId="4" applyNumberFormat="1" applyFont="1" applyFill="1" applyBorder="1" applyAlignment="1">
      <alignment horizontal="center"/>
    </xf>
    <xf numFmtId="10" fontId="6" fillId="0" borderId="0" xfId="4" applyNumberFormat="1" applyFont="1" applyAlignment="1">
      <alignment horizontal="center"/>
    </xf>
    <xf numFmtId="10" fontId="6" fillId="0" borderId="0" xfId="0" applyNumberFormat="1" applyFont="1"/>
    <xf numFmtId="0" fontId="12" fillId="4" borderId="31" xfId="5" applyFont="1" applyFill="1" applyBorder="1" applyAlignment="1" applyProtection="1">
      <alignment horizontal="center" vertical="center"/>
    </xf>
    <xf numFmtId="164" fontId="12" fillId="4" borderId="31" xfId="6" applyFont="1" applyFill="1" applyBorder="1" applyAlignment="1" applyProtection="1">
      <alignment horizontal="right" vertical="center"/>
    </xf>
    <xf numFmtId="0" fontId="16" fillId="4" borderId="24" xfId="5" applyFont="1" applyFill="1" applyBorder="1" applyAlignment="1" applyProtection="1">
      <alignment horizontal="left" vertical="top" wrapText="1"/>
    </xf>
    <xf numFmtId="0" fontId="16" fillId="4" borderId="24" xfId="5" applyFont="1" applyFill="1" applyBorder="1" applyAlignment="1" applyProtection="1">
      <alignment horizontal="center" vertical="top"/>
    </xf>
    <xf numFmtId="164" fontId="16" fillId="4" borderId="24" xfId="6" applyFont="1" applyFill="1" applyBorder="1" applyAlignment="1" applyProtection="1">
      <alignment horizontal="right" vertical="top"/>
    </xf>
    <xf numFmtId="164" fontId="12" fillId="4" borderId="24" xfId="6" applyFont="1" applyFill="1" applyBorder="1" applyAlignment="1" applyProtection="1">
      <alignment horizontal="right" vertical="center"/>
    </xf>
    <xf numFmtId="0" fontId="15" fillId="4" borderId="24" xfId="5" applyFont="1" applyFill="1" applyBorder="1" applyAlignment="1" applyProtection="1">
      <alignment horizontal="center" vertical="top"/>
    </xf>
    <xf numFmtId="164" fontId="15" fillId="4" borderId="24" xfId="6" applyFont="1" applyFill="1" applyBorder="1" applyAlignment="1" applyProtection="1">
      <alignment horizontal="right" vertical="top"/>
    </xf>
    <xf numFmtId="0" fontId="16" fillId="4" borderId="25" xfId="5" applyFont="1" applyFill="1" applyBorder="1" applyAlignment="1" applyProtection="1">
      <alignment horizontal="left" vertical="top" wrapText="1"/>
    </xf>
    <xf numFmtId="164" fontId="16" fillId="4" borderId="25" xfId="6" applyFont="1" applyFill="1" applyBorder="1" applyAlignment="1" applyProtection="1">
      <alignment horizontal="right" vertical="top"/>
    </xf>
    <xf numFmtId="0" fontId="13" fillId="4" borderId="31" xfId="5" applyFont="1" applyFill="1" applyBorder="1" applyAlignment="1" applyProtection="1">
      <alignment horizontal="left" vertical="top" wrapText="1"/>
    </xf>
    <xf numFmtId="0" fontId="15" fillId="4" borderId="31" xfId="5" applyFont="1" applyFill="1" applyBorder="1" applyAlignment="1" applyProtection="1">
      <alignment horizontal="center" vertical="top"/>
    </xf>
    <xf numFmtId="164" fontId="15" fillId="4" borderId="31" xfId="6" applyFont="1" applyFill="1" applyBorder="1" applyAlignment="1" applyProtection="1">
      <alignment horizontal="right" vertical="top"/>
    </xf>
    <xf numFmtId="0" fontId="16" fillId="4" borderId="22" xfId="5" applyFont="1" applyFill="1" applyBorder="1" applyAlignment="1" applyProtection="1">
      <alignment horizontal="center" vertical="top"/>
    </xf>
    <xf numFmtId="164" fontId="16" fillId="4" borderId="22" xfId="6" applyFont="1" applyFill="1" applyBorder="1" applyAlignment="1" applyProtection="1">
      <alignment horizontal="right" vertical="top"/>
    </xf>
    <xf numFmtId="164" fontId="15" fillId="4" borderId="25" xfId="6" applyFont="1" applyFill="1" applyBorder="1" applyAlignment="1" applyProtection="1">
      <alignment horizontal="right" vertical="top"/>
    </xf>
    <xf numFmtId="0" fontId="16" fillId="4" borderId="24" xfId="5" applyFont="1" applyFill="1" applyBorder="1" applyAlignment="1" applyProtection="1">
      <alignment horizontal="right" vertical="top" wrapText="1"/>
    </xf>
    <xf numFmtId="164" fontId="12" fillId="4" borderId="29" xfId="6" applyFont="1" applyFill="1" applyBorder="1" applyAlignment="1" applyProtection="1">
      <alignment horizontal="right" vertical="center"/>
    </xf>
    <xf numFmtId="3" fontId="16" fillId="4" borderId="13" xfId="5" applyNumberFormat="1" applyFont="1" applyFill="1" applyBorder="1" applyAlignment="1" applyProtection="1">
      <alignment horizontal="center" vertical="center" wrapText="1"/>
    </xf>
    <xf numFmtId="3" fontId="16" fillId="4" borderId="7" xfId="5" applyNumberFormat="1" applyFont="1" applyFill="1" applyBorder="1" applyAlignment="1" applyProtection="1">
      <alignment horizontal="center" vertical="center" wrapText="1"/>
    </xf>
    <xf numFmtId="3" fontId="15" fillId="4" borderId="7" xfId="5" applyNumberFormat="1" applyFont="1" applyFill="1" applyBorder="1" applyAlignment="1" applyProtection="1">
      <alignment horizontal="center" vertical="center" wrapText="1"/>
    </xf>
    <xf numFmtId="0" fontId="27" fillId="0" borderId="13" xfId="2" applyNumberFormat="1" applyFont="1" applyFill="1" applyBorder="1" applyAlignment="1" applyProtection="1">
      <alignment horizontal="justify" wrapText="1"/>
    </xf>
    <xf numFmtId="0" fontId="27" fillId="0" borderId="13" xfId="2" applyNumberFormat="1" applyFont="1" applyFill="1" applyBorder="1" applyAlignment="1" applyProtection="1">
      <alignment horizontal="left" vertical="center" wrapText="1"/>
    </xf>
    <xf numFmtId="0" fontId="16" fillId="4" borderId="25" xfId="5" applyFont="1" applyFill="1" applyBorder="1" applyAlignment="1" applyProtection="1">
      <alignment horizontal="right" vertical="center"/>
    </xf>
    <xf numFmtId="0" fontId="26" fillId="0" borderId="13" xfId="2" applyNumberFormat="1" applyFont="1" applyFill="1" applyBorder="1" applyAlignment="1" applyProtection="1">
      <alignment horizontal="justify" wrapText="1"/>
    </xf>
    <xf numFmtId="3" fontId="13" fillId="4" borderId="13" xfId="5" applyNumberFormat="1" applyFont="1" applyFill="1" applyBorder="1" applyAlignment="1" applyProtection="1">
      <alignment horizontal="center" vertical="center" wrapText="1"/>
    </xf>
    <xf numFmtId="0" fontId="13" fillId="4" borderId="13" xfId="5" applyFont="1" applyFill="1" applyBorder="1" applyAlignment="1" applyProtection="1">
      <alignment horizontal="left" vertical="center"/>
    </xf>
    <xf numFmtId="0" fontId="15" fillId="4" borderId="30" xfId="5" applyFont="1" applyFill="1" applyBorder="1" applyAlignment="1" applyProtection="1">
      <alignment horizontal="center" vertical="center"/>
    </xf>
    <xf numFmtId="3" fontId="16" fillId="4" borderId="30" xfId="5" applyNumberFormat="1" applyFont="1" applyFill="1" applyBorder="1" applyAlignment="1" applyProtection="1">
      <alignment horizontal="center" vertical="center" wrapText="1"/>
    </xf>
    <xf numFmtId="0" fontId="13" fillId="0" borderId="13" xfId="5" applyFont="1" applyFill="1" applyBorder="1" applyAlignment="1" applyProtection="1">
      <alignment horizontal="center" vertical="center"/>
    </xf>
    <xf numFmtId="0" fontId="12" fillId="0" borderId="7" xfId="0" applyFont="1" applyBorder="1"/>
    <xf numFmtId="0" fontId="16" fillId="6" borderId="31" xfId="5" applyFont="1" applyFill="1" applyBorder="1" applyAlignment="1" applyProtection="1">
      <alignment horizontal="right" vertical="top" wrapText="1"/>
    </xf>
    <xf numFmtId="0" fontId="12" fillId="0" borderId="8" xfId="0" applyFont="1" applyBorder="1"/>
    <xf numFmtId="0" fontId="13" fillId="4" borderId="21" xfId="5" applyFont="1" applyFill="1" applyBorder="1" applyAlignment="1" applyProtection="1">
      <alignment horizontal="left" vertical="center" wrapText="1"/>
    </xf>
    <xf numFmtId="0" fontId="13" fillId="0" borderId="14" xfId="5" applyFont="1" applyFill="1" applyBorder="1" applyAlignment="1" applyProtection="1">
      <alignment horizontal="left" vertical="center" wrapText="1"/>
    </xf>
    <xf numFmtId="165" fontId="10" fillId="0" borderId="7" xfId="2" applyFont="1" applyFill="1" applyBorder="1" applyAlignment="1" applyProtection="1">
      <alignment horizontal="center"/>
    </xf>
    <xf numFmtId="165" fontId="23" fillId="0" borderId="8" xfId="2" applyFont="1" applyFill="1" applyBorder="1" applyAlignment="1" applyProtection="1">
      <alignment horizontal="center"/>
    </xf>
    <xf numFmtId="165" fontId="10" fillId="0" borderId="8" xfId="2" applyFont="1" applyFill="1" applyBorder="1" applyAlignment="1" applyProtection="1">
      <alignment horizontal="left"/>
    </xf>
    <xf numFmtId="0" fontId="11" fillId="0" borderId="8" xfId="0" applyFont="1" applyFill="1" applyBorder="1" applyAlignment="1">
      <alignment horizontal="center"/>
    </xf>
    <xf numFmtId="164" fontId="11" fillId="0" borderId="8" xfId="4" applyFont="1" applyFill="1" applyBorder="1" applyAlignment="1">
      <alignment horizontal="left"/>
    </xf>
    <xf numFmtId="164" fontId="6" fillId="0" borderId="8" xfId="4" applyFont="1" applyFill="1" applyBorder="1" applyAlignment="1"/>
    <xf numFmtId="164" fontId="6" fillId="0" borderId="9" xfId="4" applyFont="1" applyFill="1" applyBorder="1" applyAlignment="1"/>
    <xf numFmtId="0" fontId="5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164" fontId="9" fillId="0" borderId="8" xfId="4" applyFont="1" applyBorder="1" applyAlignment="1"/>
    <xf numFmtId="164" fontId="6" fillId="0" borderId="8" xfId="4" applyFont="1" applyBorder="1" applyAlignment="1"/>
    <xf numFmtId="164" fontId="5" fillId="0" borderId="8" xfId="4" applyFont="1" applyFill="1" applyBorder="1" applyAlignment="1">
      <alignment horizontal="center"/>
    </xf>
    <xf numFmtId="164" fontId="6" fillId="0" borderId="8" xfId="4" applyFont="1" applyFill="1" applyBorder="1" applyAlignment="1">
      <alignment horizontal="center"/>
    </xf>
    <xf numFmtId="164" fontId="5" fillId="0" borderId="9" xfId="4" applyFont="1" applyFill="1" applyBorder="1" applyAlignment="1">
      <alignment horizontal="center"/>
    </xf>
    <xf numFmtId="165" fontId="8" fillId="0" borderId="36" xfId="2" applyFont="1" applyFill="1" applyBorder="1" applyAlignment="1" applyProtection="1">
      <alignment horizontal="center"/>
    </xf>
    <xf numFmtId="0" fontId="21" fillId="0" borderId="28" xfId="5" applyNumberFormat="1" applyFont="1" applyFill="1" applyBorder="1" applyAlignment="1" applyProtection="1">
      <alignment horizontal="center" vertical="center" wrapText="1"/>
    </xf>
    <xf numFmtId="0" fontId="8" fillId="0" borderId="28" xfId="2" applyNumberFormat="1" applyFont="1" applyFill="1" applyBorder="1" applyAlignment="1" applyProtection="1">
      <alignment horizontal="justify" wrapText="1"/>
    </xf>
    <xf numFmtId="165" fontId="8" fillId="0" borderId="28" xfId="2" applyFont="1" applyFill="1" applyBorder="1" applyAlignment="1" applyProtection="1">
      <alignment horizontal="center"/>
    </xf>
    <xf numFmtId="166" fontId="8" fillId="0" borderId="28" xfId="1" applyFont="1" applyFill="1" applyBorder="1" applyAlignment="1" applyProtection="1"/>
    <xf numFmtId="164" fontId="6" fillId="0" borderId="37" xfId="4" applyFont="1" applyFill="1" applyBorder="1" applyAlignment="1">
      <alignment wrapText="1"/>
    </xf>
    <xf numFmtId="165" fontId="8" fillId="0" borderId="38" xfId="2" applyFont="1" applyFill="1" applyBorder="1" applyAlignment="1" applyProtection="1">
      <alignment horizontal="center"/>
    </xf>
    <xf numFmtId="0" fontId="21" fillId="0" borderId="24" xfId="5" applyNumberFormat="1" applyFont="1" applyFill="1" applyBorder="1" applyAlignment="1" applyProtection="1">
      <alignment horizontal="center" vertical="center" wrapText="1"/>
    </xf>
    <xf numFmtId="0" fontId="6" fillId="0" borderId="24" xfId="5" applyFont="1" applyFill="1" applyBorder="1" applyAlignment="1" applyProtection="1">
      <alignment horizontal="left" vertical="center"/>
    </xf>
    <xf numFmtId="165" fontId="8" fillId="0" borderId="24" xfId="2" applyFont="1" applyFill="1" applyBorder="1" applyAlignment="1" applyProtection="1">
      <alignment horizontal="center"/>
    </xf>
    <xf numFmtId="166" fontId="8" fillId="0" borderId="24" xfId="1" applyFont="1" applyFill="1" applyBorder="1" applyAlignment="1" applyProtection="1"/>
    <xf numFmtId="164" fontId="6" fillId="0" borderId="39" xfId="4" applyFont="1" applyFill="1" applyBorder="1" applyAlignment="1">
      <alignment wrapText="1"/>
    </xf>
    <xf numFmtId="165" fontId="22" fillId="0" borderId="24" xfId="2" applyFont="1" applyFill="1" applyBorder="1" applyAlignment="1" applyProtection="1">
      <alignment horizontal="center" vertical="center"/>
    </xf>
    <xf numFmtId="0" fontId="8" fillId="0" borderId="24" xfId="2" applyNumberFormat="1" applyFont="1" applyFill="1" applyBorder="1" applyAlignment="1" applyProtection="1">
      <alignment horizontal="justify" wrapText="1"/>
    </xf>
    <xf numFmtId="165" fontId="24" fillId="0" borderId="24" xfId="2" applyFont="1" applyFill="1" applyBorder="1" applyAlignment="1" applyProtection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8" fillId="0" borderId="40" xfId="2" applyFont="1" applyFill="1" applyBorder="1" applyAlignment="1" applyProtection="1">
      <alignment horizontal="center"/>
    </xf>
    <xf numFmtId="165" fontId="22" fillId="0" borderId="41" xfId="2" applyFont="1" applyFill="1" applyBorder="1" applyAlignment="1" applyProtection="1">
      <alignment horizontal="center" vertical="center"/>
    </xf>
    <xf numFmtId="0" fontId="8" fillId="0" borderId="41" xfId="2" applyNumberFormat="1" applyFont="1" applyFill="1" applyBorder="1" applyAlignment="1" applyProtection="1">
      <alignment horizontal="justify" wrapText="1"/>
    </xf>
    <xf numFmtId="165" fontId="8" fillId="0" borderId="41" xfId="2" applyFont="1" applyFill="1" applyBorder="1" applyAlignment="1" applyProtection="1">
      <alignment horizontal="center"/>
    </xf>
    <xf numFmtId="166" fontId="8" fillId="0" borderId="41" xfId="1" applyFont="1" applyFill="1" applyBorder="1" applyAlignment="1" applyProtection="1"/>
    <xf numFmtId="0" fontId="9" fillId="0" borderId="28" xfId="0" applyFont="1" applyBorder="1" applyAlignment="1">
      <alignment horizontal="center" vertical="center"/>
    </xf>
    <xf numFmtId="0" fontId="8" fillId="0" borderId="24" xfId="2" applyNumberFormat="1" applyFont="1" applyFill="1" applyBorder="1" applyAlignment="1" applyProtection="1">
      <alignment horizontal="left" vertical="center" wrapText="1"/>
    </xf>
    <xf numFmtId="165" fontId="22" fillId="0" borderId="28" xfId="2" applyFont="1" applyFill="1" applyBorder="1" applyAlignment="1" applyProtection="1">
      <alignment horizontal="center" vertical="center"/>
    </xf>
    <xf numFmtId="0" fontId="8" fillId="0" borderId="41" xfId="2" applyNumberFormat="1" applyFont="1" applyFill="1" applyBorder="1" applyAlignment="1" applyProtection="1">
      <alignment horizontal="left" vertical="center" wrapText="1"/>
    </xf>
    <xf numFmtId="164" fontId="6" fillId="0" borderId="28" xfId="4" applyFont="1" applyFill="1" applyBorder="1" applyAlignment="1"/>
    <xf numFmtId="0" fontId="6" fillId="4" borderId="41" xfId="5" applyFont="1" applyFill="1" applyBorder="1" applyAlignment="1" applyProtection="1">
      <alignment horizontal="left" vertical="top" wrapText="1"/>
    </xf>
    <xf numFmtId="164" fontId="6" fillId="0" borderId="41" xfId="4" applyFont="1" applyFill="1" applyBorder="1" applyAlignment="1"/>
    <xf numFmtId="0" fontId="6" fillId="4" borderId="10" xfId="0" applyFont="1" applyFill="1" applyBorder="1"/>
    <xf numFmtId="0" fontId="21" fillId="4" borderId="11" xfId="0" applyFont="1" applyFill="1" applyBorder="1"/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1" xfId="4" applyFont="1" applyFill="1" applyBorder="1" applyAlignment="1">
      <alignment horizontal="center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165" fontId="5" fillId="5" borderId="3" xfId="2" applyFont="1" applyFill="1" applyBorder="1" applyAlignment="1" applyProtection="1">
      <alignment horizontal="left" wrapText="1"/>
    </xf>
    <xf numFmtId="165" fontId="20" fillId="5" borderId="4" xfId="2" applyFont="1" applyFill="1" applyBorder="1" applyAlignment="1" applyProtection="1">
      <alignment horizontal="left" wrapText="1"/>
    </xf>
    <xf numFmtId="165" fontId="5" fillId="5" borderId="4" xfId="2" applyFont="1" applyFill="1" applyBorder="1" applyAlignment="1" applyProtection="1">
      <alignment horizontal="left" wrapText="1"/>
    </xf>
    <xf numFmtId="165" fontId="6" fillId="5" borderId="4" xfId="2" applyFont="1" applyFill="1" applyBorder="1" applyAlignment="1" applyProtection="1">
      <alignment horizontal="left" wrapText="1"/>
    </xf>
    <xf numFmtId="0" fontId="5" fillId="4" borderId="5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6" fillId="4" borderId="8" xfId="5" applyFont="1" applyFill="1" applyBorder="1" applyAlignment="1" applyProtection="1">
      <alignment horizontal="right" vertical="center"/>
    </xf>
    <xf numFmtId="164" fontId="16" fillId="4" borderId="9" xfId="6" applyFont="1" applyFill="1" applyBorder="1" applyAlignment="1" applyProtection="1">
      <alignment vertical="center"/>
    </xf>
    <xf numFmtId="0" fontId="15" fillId="4" borderId="25" xfId="5" applyFont="1" applyFill="1" applyBorder="1" applyAlignment="1" applyProtection="1">
      <alignment horizontal="right" vertical="top" wrapText="1"/>
    </xf>
    <xf numFmtId="0" fontId="15" fillId="4" borderId="25" xfId="5" applyFont="1" applyFill="1" applyBorder="1" applyAlignment="1" applyProtection="1">
      <alignment horizontal="center" vertical="top"/>
    </xf>
    <xf numFmtId="3" fontId="16" fillId="4" borderId="7" xfId="5" applyNumberFormat="1" applyFont="1" applyFill="1" applyBorder="1" applyAlignment="1" applyProtection="1">
      <alignment horizontal="center" vertical="top" wrapText="1"/>
    </xf>
    <xf numFmtId="0" fontId="16" fillId="4" borderId="8" xfId="5" applyFont="1" applyFill="1" applyBorder="1" applyAlignment="1" applyProtection="1">
      <alignment horizontal="left" vertical="top" wrapText="1"/>
    </xf>
    <xf numFmtId="0" fontId="16" fillId="4" borderId="8" xfId="5" applyFont="1" applyFill="1" applyBorder="1" applyAlignment="1" applyProtection="1">
      <alignment horizontal="center" vertical="top"/>
    </xf>
    <xf numFmtId="164" fontId="16" fillId="4" borderId="8" xfId="6" applyFont="1" applyFill="1" applyBorder="1" applyAlignment="1" applyProtection="1">
      <alignment horizontal="right" vertical="top"/>
    </xf>
    <xf numFmtId="164" fontId="16" fillId="4" borderId="9" xfId="6" applyFont="1" applyFill="1" applyBorder="1" applyAlignment="1" applyProtection="1">
      <alignment vertical="top"/>
    </xf>
    <xf numFmtId="3" fontId="16" fillId="4" borderId="7" xfId="5" applyNumberFormat="1" applyFont="1" applyFill="1" applyBorder="1" applyAlignment="1" applyProtection="1">
      <alignment horizontal="center" vertical="center"/>
    </xf>
    <xf numFmtId="0" fontId="16" fillId="4" borderId="8" xfId="5" applyFont="1" applyFill="1" applyBorder="1" applyAlignment="1" applyProtection="1">
      <alignment horizontal="left" vertical="center"/>
    </xf>
    <xf numFmtId="0" fontId="16" fillId="4" borderId="30" xfId="5" applyFont="1" applyFill="1" applyBorder="1" applyAlignment="1" applyProtection="1">
      <alignment horizontal="center" vertical="center"/>
    </xf>
    <xf numFmtId="164" fontId="16" fillId="4" borderId="32" xfId="6" applyFont="1" applyFill="1" applyBorder="1" applyAlignment="1" applyProtection="1">
      <alignment horizontal="right" vertical="center"/>
    </xf>
    <xf numFmtId="0" fontId="28" fillId="0" borderId="8" xfId="2" applyNumberFormat="1" applyFont="1" applyFill="1" applyBorder="1" applyAlignment="1" applyProtection="1">
      <alignment horizontal="right" wrapText="1"/>
    </xf>
    <xf numFmtId="164" fontId="12" fillId="4" borderId="8" xfId="6" applyFont="1" applyFill="1" applyBorder="1" applyAlignment="1" applyProtection="1">
      <alignment horizontal="right" vertical="center"/>
    </xf>
    <xf numFmtId="164" fontId="25" fillId="4" borderId="9" xfId="6" applyFont="1" applyFill="1" applyBorder="1" applyAlignment="1" applyProtection="1">
      <alignment vertical="center"/>
    </xf>
    <xf numFmtId="0" fontId="13" fillId="4" borderId="26" xfId="5" applyFont="1" applyFill="1" applyBorder="1" applyAlignment="1" applyProtection="1">
      <alignment horizontal="justify" vertical="center" wrapText="1"/>
    </xf>
    <xf numFmtId="0" fontId="12" fillId="4" borderId="42" xfId="5" applyFont="1" applyFill="1" applyBorder="1" applyAlignment="1" applyProtection="1">
      <alignment horizontal="center" vertical="center"/>
    </xf>
    <xf numFmtId="164" fontId="12" fillId="4" borderId="27" xfId="6" applyFont="1" applyFill="1" applyBorder="1" applyAlignment="1" applyProtection="1">
      <alignment horizontal="right" vertical="center"/>
    </xf>
    <xf numFmtId="0" fontId="15" fillId="4" borderId="28" xfId="5" applyFont="1" applyFill="1" applyBorder="1" applyAlignment="1" applyProtection="1">
      <alignment horizontal="left" vertical="center" wrapText="1"/>
    </xf>
    <xf numFmtId="0" fontId="16" fillId="4" borderId="28" xfId="5" applyFont="1" applyFill="1" applyBorder="1" applyAlignment="1" applyProtection="1">
      <alignment horizontal="center" vertical="center"/>
    </xf>
    <xf numFmtId="164" fontId="16" fillId="4" borderId="28" xfId="6" applyFont="1" applyFill="1" applyBorder="1" applyAlignment="1" applyProtection="1">
      <alignment horizontal="right" vertical="center"/>
    </xf>
    <xf numFmtId="0" fontId="15" fillId="4" borderId="43" xfId="5" applyFont="1" applyFill="1" applyBorder="1" applyAlignment="1" applyProtection="1">
      <alignment horizontal="left" vertical="center"/>
    </xf>
    <xf numFmtId="0" fontId="15" fillId="4" borderId="43" xfId="5" applyFont="1" applyFill="1" applyBorder="1" applyAlignment="1" applyProtection="1">
      <alignment horizontal="center" vertical="center"/>
    </xf>
    <xf numFmtId="164" fontId="15" fillId="4" borderId="43" xfId="6" applyFont="1" applyFill="1" applyBorder="1" applyAlignment="1" applyProtection="1">
      <alignment horizontal="right" vertical="center"/>
    </xf>
    <xf numFmtId="0" fontId="15" fillId="4" borderId="11" xfId="5" applyFont="1" applyFill="1" applyBorder="1" applyAlignment="1" applyProtection="1">
      <alignment horizontal="left" vertical="center"/>
    </xf>
    <xf numFmtId="0" fontId="15" fillId="4" borderId="11" xfId="5" applyFont="1" applyFill="1" applyBorder="1" applyAlignment="1" applyProtection="1">
      <alignment horizontal="center" vertical="center"/>
    </xf>
    <xf numFmtId="164" fontId="15" fillId="4" borderId="11" xfId="6" applyFont="1" applyFill="1" applyBorder="1" applyAlignment="1" applyProtection="1">
      <alignment horizontal="right" vertical="center"/>
    </xf>
    <xf numFmtId="164" fontId="15" fillId="4" borderId="12" xfId="6" applyFont="1" applyFill="1" applyBorder="1" applyAlignment="1" applyProtection="1">
      <alignment vertical="center"/>
    </xf>
    <xf numFmtId="0" fontId="12" fillId="4" borderId="30" xfId="0" applyFont="1" applyFill="1" applyBorder="1"/>
    <xf numFmtId="0" fontId="12" fillId="4" borderId="31" xfId="0" applyFont="1" applyFill="1" applyBorder="1"/>
    <xf numFmtId="0" fontId="12" fillId="4" borderId="32" xfId="0" applyFont="1" applyFill="1" applyBorder="1"/>
    <xf numFmtId="0" fontId="12" fillId="0" borderId="28" xfId="0" applyFont="1" applyBorder="1"/>
    <xf numFmtId="0" fontId="13" fillId="0" borderId="3" xfId="5" applyFont="1" applyFill="1" applyBorder="1" applyAlignment="1" applyProtection="1">
      <alignment horizontal="center" vertical="center"/>
    </xf>
    <xf numFmtId="164" fontId="13" fillId="0" borderId="6" xfId="6" applyFont="1" applyFill="1" applyBorder="1" applyAlignment="1" applyProtection="1">
      <alignment vertical="center"/>
    </xf>
    <xf numFmtId="0" fontId="12" fillId="4" borderId="7" xfId="0" applyFont="1" applyFill="1" applyBorder="1"/>
    <xf numFmtId="0" fontId="16" fillId="4" borderId="8" xfId="5" applyFont="1" applyFill="1" applyBorder="1" applyAlignment="1" applyProtection="1">
      <alignment horizontal="right" vertical="top" wrapText="1"/>
    </xf>
    <xf numFmtId="0" fontId="12" fillId="4" borderId="8" xfId="0" applyFont="1" applyFill="1" applyBorder="1"/>
    <xf numFmtId="164" fontId="12" fillId="4" borderId="8" xfId="0" applyNumberFormat="1" applyFont="1" applyFill="1" applyBorder="1"/>
    <xf numFmtId="0" fontId="13" fillId="0" borderId="44" xfId="5" applyFont="1" applyFill="1" applyBorder="1" applyAlignment="1" applyProtection="1">
      <alignment horizontal="left" vertical="top" wrapText="1"/>
    </xf>
    <xf numFmtId="0" fontId="13" fillId="0" borderId="30" xfId="5" applyFont="1" applyFill="1" applyBorder="1" applyAlignment="1" applyProtection="1">
      <alignment horizontal="center" vertical="center"/>
    </xf>
    <xf numFmtId="164" fontId="13" fillId="0" borderId="31" xfId="6" applyFont="1" applyFill="1" applyBorder="1" applyAlignment="1" applyProtection="1">
      <alignment horizontal="right" vertical="center"/>
    </xf>
    <xf numFmtId="164" fontId="13" fillId="0" borderId="32" xfId="6" applyFont="1" applyFill="1" applyBorder="1" applyAlignment="1" applyProtection="1">
      <alignment horizontal="right" vertical="center"/>
    </xf>
    <xf numFmtId="164" fontId="25" fillId="4" borderId="24" xfId="6" applyFont="1" applyFill="1" applyBorder="1" applyAlignment="1" applyProtection="1">
      <alignment horizontal="right" vertical="top"/>
    </xf>
    <xf numFmtId="0" fontId="15" fillId="4" borderId="28" xfId="5" applyFont="1" applyFill="1" applyBorder="1" applyAlignment="1" applyProtection="1">
      <alignment horizontal="justify" vertical="center" wrapText="1"/>
    </xf>
    <xf numFmtId="0" fontId="15" fillId="4" borderId="22" xfId="5" applyFont="1" applyFill="1" applyBorder="1" applyAlignment="1" applyProtection="1">
      <alignment horizontal="justify" vertical="center" wrapText="1"/>
    </xf>
    <xf numFmtId="0" fontId="15" fillId="4" borderId="30" xfId="5" applyFont="1" applyFill="1" applyBorder="1" applyAlignment="1" applyProtection="1">
      <alignment horizontal="right" vertical="top" wrapText="1"/>
    </xf>
    <xf numFmtId="164" fontId="15" fillId="4" borderId="32" xfId="6" applyFont="1" applyFill="1" applyBorder="1" applyAlignment="1" applyProtection="1">
      <alignment vertical="top"/>
    </xf>
    <xf numFmtId="0" fontId="12" fillId="0" borderId="16" xfId="5" applyFont="1" applyFill="1" applyBorder="1" applyAlignment="1" applyProtection="1">
      <alignment horizontal="left" vertical="center"/>
    </xf>
    <xf numFmtId="164" fontId="13" fillId="0" borderId="20" xfId="6" applyFont="1" applyFill="1" applyBorder="1" applyAlignment="1" applyProtection="1">
      <alignment vertical="center"/>
    </xf>
    <xf numFmtId="0" fontId="15" fillId="4" borderId="36" xfId="5" applyFont="1" applyFill="1" applyBorder="1" applyAlignment="1" applyProtection="1">
      <alignment horizontal="center" vertical="center"/>
    </xf>
    <xf numFmtId="164" fontId="16" fillId="4" borderId="37" xfId="6" applyFont="1" applyFill="1" applyBorder="1" applyAlignment="1" applyProtection="1">
      <alignment vertical="center"/>
    </xf>
    <xf numFmtId="3" fontId="17" fillId="4" borderId="38" xfId="5" applyNumberFormat="1" applyFont="1" applyFill="1" applyBorder="1" applyAlignment="1" applyProtection="1">
      <alignment horizontal="center" vertical="center" wrapText="1"/>
    </xf>
    <xf numFmtId="164" fontId="16" fillId="4" borderId="39" xfId="6" applyFont="1" applyFill="1" applyBorder="1" applyAlignment="1" applyProtection="1">
      <alignment vertical="center"/>
    </xf>
    <xf numFmtId="3" fontId="16" fillId="4" borderId="45" xfId="5" applyNumberFormat="1" applyFont="1" applyFill="1" applyBorder="1" applyAlignment="1" applyProtection="1">
      <alignment horizontal="center" vertical="center"/>
    </xf>
    <xf numFmtId="164" fontId="12" fillId="4" borderId="46" xfId="6" applyFont="1" applyFill="1" applyBorder="1" applyAlignment="1" applyProtection="1">
      <alignment vertical="center"/>
    </xf>
    <xf numFmtId="0" fontId="12" fillId="4" borderId="30" xfId="5" applyFont="1" applyFill="1" applyBorder="1" applyAlignment="1" applyProtection="1">
      <alignment horizontal="center" vertical="center"/>
    </xf>
    <xf numFmtId="0" fontId="15" fillId="4" borderId="47" xfId="5" applyFont="1" applyFill="1" applyBorder="1" applyAlignment="1" applyProtection="1">
      <alignment horizontal="center" vertical="center"/>
    </xf>
    <xf numFmtId="164" fontId="16" fillId="4" borderId="48" xfId="6" applyFont="1" applyFill="1" applyBorder="1" applyAlignment="1" applyProtection="1">
      <alignment vertical="center"/>
    </xf>
    <xf numFmtId="164" fontId="16" fillId="4" borderId="49" xfId="6" applyFont="1" applyFill="1" applyBorder="1" applyAlignment="1" applyProtection="1">
      <alignment vertical="center"/>
    </xf>
    <xf numFmtId="3" fontId="16" fillId="4" borderId="45" xfId="5" applyNumberFormat="1" applyFont="1" applyFill="1" applyBorder="1" applyAlignment="1" applyProtection="1">
      <alignment horizontal="center" vertical="top" wrapText="1"/>
    </xf>
    <xf numFmtId="3" fontId="16" fillId="4" borderId="30" xfId="5" applyNumberFormat="1" applyFont="1" applyFill="1" applyBorder="1" applyAlignment="1" applyProtection="1">
      <alignment horizontal="center" vertical="top" wrapText="1"/>
    </xf>
    <xf numFmtId="0" fontId="12" fillId="4" borderId="47" xfId="5" applyFont="1" applyFill="1" applyBorder="1" applyAlignment="1" applyProtection="1">
      <alignment horizontal="center" vertical="center"/>
    </xf>
    <xf numFmtId="164" fontId="16" fillId="4" borderId="49" xfId="6" applyFont="1" applyFill="1" applyBorder="1" applyAlignment="1" applyProtection="1">
      <alignment vertical="top"/>
    </xf>
    <xf numFmtId="164" fontId="16" fillId="4" borderId="39" xfId="6" applyFont="1" applyFill="1" applyBorder="1" applyAlignment="1" applyProtection="1">
      <alignment vertical="top"/>
    </xf>
    <xf numFmtId="3" fontId="16" fillId="4" borderId="38" xfId="5" applyNumberFormat="1" applyFont="1" applyFill="1" applyBorder="1" applyAlignment="1" applyProtection="1">
      <alignment horizontal="center" vertical="top" wrapText="1"/>
    </xf>
    <xf numFmtId="3" fontId="16" fillId="4" borderId="45" xfId="5" applyNumberFormat="1" applyFont="1" applyFill="1" applyBorder="1" applyAlignment="1" applyProtection="1">
      <alignment horizontal="center" vertical="center" wrapText="1"/>
    </xf>
    <xf numFmtId="164" fontId="16" fillId="4" borderId="46" xfId="6" applyFont="1" applyFill="1" applyBorder="1" applyAlignment="1" applyProtection="1">
      <alignment vertical="center"/>
    </xf>
    <xf numFmtId="3" fontId="16" fillId="4" borderId="47" xfId="5" applyNumberFormat="1" applyFont="1" applyFill="1" applyBorder="1" applyAlignment="1" applyProtection="1">
      <alignment horizontal="center" vertical="center" wrapText="1"/>
    </xf>
    <xf numFmtId="3" fontId="17" fillId="4" borderId="47" xfId="5" applyNumberFormat="1" applyFont="1" applyFill="1" applyBorder="1" applyAlignment="1" applyProtection="1">
      <alignment horizontal="center" vertical="center" wrapText="1"/>
    </xf>
    <xf numFmtId="3" fontId="17" fillId="4" borderId="50" xfId="5" applyNumberFormat="1" applyFont="1" applyFill="1" applyBorder="1" applyAlignment="1" applyProtection="1">
      <alignment horizontal="center" vertical="center" wrapText="1"/>
    </xf>
    <xf numFmtId="0" fontId="13" fillId="4" borderId="51" xfId="5" applyFont="1" applyFill="1" applyBorder="1" applyAlignment="1" applyProtection="1">
      <alignment horizontal="center" vertical="center"/>
    </xf>
    <xf numFmtId="164" fontId="13" fillId="4" borderId="48" xfId="6" applyFont="1" applyFill="1" applyBorder="1" applyAlignment="1" applyProtection="1">
      <alignment vertical="center"/>
    </xf>
    <xf numFmtId="3" fontId="17" fillId="4" borderId="38" xfId="5" applyNumberFormat="1" applyFont="1" applyFill="1" applyBorder="1" applyAlignment="1" applyProtection="1">
      <alignment horizontal="center" vertical="center"/>
    </xf>
    <xf numFmtId="3" fontId="17" fillId="4" borderId="38" xfId="5" applyNumberFormat="1" applyFont="1" applyFill="1" applyBorder="1" applyAlignment="1" applyProtection="1">
      <alignment horizontal="center" vertical="top" wrapText="1"/>
    </xf>
    <xf numFmtId="3" fontId="17" fillId="4" borderId="45" xfId="5" applyNumberFormat="1" applyFont="1" applyFill="1" applyBorder="1" applyAlignment="1" applyProtection="1">
      <alignment horizontal="center" vertical="center" wrapText="1"/>
    </xf>
    <xf numFmtId="0" fontId="15" fillId="4" borderId="52" xfId="5" applyFont="1" applyFill="1" applyBorder="1" applyAlignment="1" applyProtection="1">
      <alignment horizontal="center" vertical="center"/>
    </xf>
    <xf numFmtId="164" fontId="15" fillId="4" borderId="53" xfId="6" applyFont="1" applyFill="1" applyBorder="1" applyAlignment="1" applyProtection="1">
      <alignment vertical="center"/>
    </xf>
    <xf numFmtId="0" fontId="13" fillId="4" borderId="54" xfId="5" applyFont="1" applyFill="1" applyBorder="1" applyAlignment="1" applyProtection="1">
      <alignment horizontal="center" vertical="center"/>
    </xf>
    <xf numFmtId="164" fontId="13" fillId="4" borderId="55" xfId="6" applyFont="1" applyFill="1" applyBorder="1" applyAlignment="1" applyProtection="1">
      <alignment vertical="center"/>
    </xf>
    <xf numFmtId="0" fontId="12" fillId="0" borderId="36" xfId="0" applyFont="1" applyBorder="1"/>
    <xf numFmtId="0" fontId="12" fillId="0" borderId="37" xfId="0" applyFont="1" applyBorder="1"/>
    <xf numFmtId="3" fontId="17" fillId="4" borderId="40" xfId="5" applyNumberFormat="1" applyFont="1" applyFill="1" applyBorder="1" applyAlignment="1" applyProtection="1">
      <alignment horizontal="center" vertical="top" wrapText="1"/>
    </xf>
    <xf numFmtId="164" fontId="15" fillId="4" borderId="46" xfId="6" applyFont="1" applyFill="1" applyBorder="1" applyAlignment="1" applyProtection="1">
      <alignment vertical="center"/>
    </xf>
    <xf numFmtId="165" fontId="24" fillId="0" borderId="28" xfId="2" applyFont="1" applyFill="1" applyBorder="1" applyAlignment="1" applyProtection="1">
      <alignment horizontal="center" vertical="center"/>
    </xf>
    <xf numFmtId="165" fontId="24" fillId="0" borderId="25" xfId="2" applyFont="1" applyFill="1" applyBorder="1" applyAlignment="1" applyProtection="1">
      <alignment horizontal="center" vertical="center"/>
    </xf>
    <xf numFmtId="165" fontId="24" fillId="0" borderId="41" xfId="2" applyFont="1" applyFill="1" applyBorder="1" applyAlignment="1" applyProtection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5" fontId="8" fillId="0" borderId="45" xfId="2" applyFont="1" applyFill="1" applyBorder="1" applyAlignment="1" applyProtection="1">
      <alignment horizontal="center"/>
    </xf>
    <xf numFmtId="0" fontId="8" fillId="0" borderId="25" xfId="2" applyNumberFormat="1" applyFont="1" applyFill="1" applyBorder="1" applyAlignment="1" applyProtection="1">
      <alignment horizontal="justify" wrapText="1"/>
    </xf>
    <xf numFmtId="165" fontId="9" fillId="5" borderId="0" xfId="2" applyFont="1" applyFill="1" applyBorder="1" applyAlignment="1" applyProtection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3" fillId="4" borderId="0" xfId="5" applyFont="1" applyFill="1" applyBorder="1" applyAlignment="1" applyProtection="1">
      <alignment vertical="center"/>
    </xf>
    <xf numFmtId="2" fontId="13" fillId="4" borderId="0" xfId="5" applyNumberFormat="1" applyFont="1" applyFill="1" applyBorder="1" applyAlignment="1" applyProtection="1">
      <alignment vertical="center"/>
    </xf>
    <xf numFmtId="0" fontId="29" fillId="2" borderId="3" xfId="0" applyFont="1" applyFill="1" applyBorder="1"/>
    <xf numFmtId="0" fontId="6" fillId="2" borderId="6" xfId="0" applyFont="1" applyFill="1" applyBorder="1"/>
    <xf numFmtId="164" fontId="6" fillId="0" borderId="0" xfId="4" applyNumberFormat="1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164" fontId="5" fillId="0" borderId="9" xfId="0" applyNumberFormat="1" applyFont="1" applyFill="1" applyBorder="1"/>
    <xf numFmtId="0" fontId="29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164" fontId="5" fillId="0" borderId="9" xfId="3" applyNumberFormat="1" applyFont="1" applyFill="1" applyBorder="1"/>
    <xf numFmtId="0" fontId="6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3" xfId="4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4" fontId="10" fillId="0" borderId="13" xfId="4" applyNumberFormat="1" applyFont="1" applyBorder="1" applyAlignment="1" applyProtection="1">
      <alignment horizontal="center"/>
      <protection locked="0"/>
    </xf>
    <xf numFmtId="4" fontId="5" fillId="0" borderId="13" xfId="4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4" fontId="8" fillId="0" borderId="13" xfId="4" applyNumberFormat="1" applyFont="1" applyBorder="1" applyAlignment="1">
      <alignment horizontal="center"/>
    </xf>
    <xf numFmtId="4" fontId="6" fillId="0" borderId="13" xfId="4" applyNumberFormat="1" applyFont="1" applyBorder="1" applyAlignment="1" applyProtection="1">
      <alignment horizontal="center"/>
      <protection locked="0"/>
    </xf>
    <xf numFmtId="4" fontId="10" fillId="0" borderId="13" xfId="4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4" fontId="5" fillId="0" borderId="13" xfId="4" applyNumberFormat="1" applyFont="1" applyBorder="1"/>
    <xf numFmtId="4" fontId="5" fillId="0" borderId="13" xfId="4" applyNumberFormat="1" applyFont="1" applyBorder="1" applyAlignment="1">
      <alignment horizontal="center"/>
    </xf>
    <xf numFmtId="4" fontId="8" fillId="0" borderId="13" xfId="0" applyNumberFormat="1" applyFont="1" applyBorder="1"/>
    <xf numFmtId="164" fontId="8" fillId="2" borderId="1" xfId="4" quotePrefix="1" applyNumberFormat="1" applyFont="1" applyFill="1" applyBorder="1"/>
    <xf numFmtId="0" fontId="8" fillId="2" borderId="0" xfId="0" applyFont="1" applyFill="1" applyBorder="1"/>
    <xf numFmtId="164" fontId="8" fillId="2" borderId="0" xfId="4" applyNumberFormat="1" applyFont="1" applyFill="1" applyBorder="1"/>
    <xf numFmtId="164" fontId="8" fillId="2" borderId="2" xfId="4" applyNumberFormat="1" applyFont="1" applyFill="1" applyBorder="1"/>
    <xf numFmtId="0" fontId="6" fillId="2" borderId="1" xfId="0" applyFont="1" applyFill="1" applyBorder="1"/>
    <xf numFmtId="0" fontId="8" fillId="2" borderId="1" xfId="0" applyFont="1" applyFill="1" applyBorder="1"/>
    <xf numFmtId="0" fontId="5" fillId="2" borderId="0" xfId="0" applyFont="1" applyFill="1" applyBorder="1" applyAlignment="1">
      <alignment horizontal="justify"/>
    </xf>
    <xf numFmtId="0" fontId="30" fillId="2" borderId="3" xfId="0" applyFont="1" applyFill="1" applyBorder="1"/>
    <xf numFmtId="0" fontId="11" fillId="2" borderId="4" xfId="0" applyFont="1" applyFill="1" applyBorder="1"/>
    <xf numFmtId="0" fontId="30" fillId="2" borderId="4" xfId="0" applyFont="1" applyFill="1" applyBorder="1"/>
    <xf numFmtId="164" fontId="30" fillId="2" borderId="4" xfId="4" applyNumberFormat="1" applyFont="1" applyFill="1" applyBorder="1"/>
    <xf numFmtId="164" fontId="30" fillId="2" borderId="5" xfId="4" applyNumberFormat="1" applyFont="1" applyFill="1" applyBorder="1"/>
    <xf numFmtId="0" fontId="5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5" fontId="7" fillId="5" borderId="1" xfId="2" applyFont="1" applyFill="1" applyBorder="1" applyAlignment="1" applyProtection="1">
      <alignment horizontal="center" wrapText="1"/>
    </xf>
    <xf numFmtId="165" fontId="7" fillId="5" borderId="0" xfId="2" applyFont="1" applyFill="1" applyBorder="1" applyAlignment="1" applyProtection="1">
      <alignment horizontal="center" wrapText="1"/>
    </xf>
    <xf numFmtId="165" fontId="7" fillId="5" borderId="2" xfId="2" applyFont="1" applyFill="1" applyBorder="1" applyAlignment="1" applyProtection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4" borderId="3" xfId="5" applyFont="1" applyFill="1" applyBorder="1" applyAlignment="1" applyProtection="1">
      <alignment vertical="center"/>
    </xf>
    <xf numFmtId="0" fontId="12" fillId="4" borderId="4" xfId="5" applyFont="1" applyFill="1" applyBorder="1" applyAlignment="1">
      <alignment vertical="center"/>
    </xf>
    <xf numFmtId="0" fontId="12" fillId="4" borderId="5" xfId="5" applyFont="1" applyFill="1" applyBorder="1" applyAlignment="1">
      <alignment vertical="center"/>
    </xf>
    <xf numFmtId="0" fontId="13" fillId="0" borderId="27" xfId="5" applyFont="1" applyFill="1" applyBorder="1" applyAlignment="1" applyProtection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3" fillId="0" borderId="17" xfId="5" applyFont="1" applyFill="1" applyBorder="1" applyAlignment="1" applyProtection="1">
      <alignment horizontal="center" vertical="center"/>
    </xf>
    <xf numFmtId="0" fontId="13" fillId="0" borderId="22" xfId="5" applyFont="1" applyFill="1" applyBorder="1" applyAlignment="1" applyProtection="1">
      <alignment horizontal="center" vertical="center"/>
    </xf>
    <xf numFmtId="0" fontId="13" fillId="0" borderId="18" xfId="5" applyFont="1" applyFill="1" applyBorder="1" applyAlignment="1" applyProtection="1">
      <alignment horizontal="center" vertical="center"/>
    </xf>
    <xf numFmtId="0" fontId="18" fillId="2" borderId="6" xfId="0" applyFont="1" applyFill="1" applyBorder="1"/>
    <xf numFmtId="0" fontId="18" fillId="0" borderId="0" xfId="0" applyFont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left" vertical="center"/>
    </xf>
    <xf numFmtId="0" fontId="18" fillId="2" borderId="14" xfId="0" applyFont="1" applyFill="1" applyBorder="1"/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4" fontId="8" fillId="0" borderId="13" xfId="4" applyNumberFormat="1" applyFont="1" applyBorder="1" applyAlignment="1">
      <alignment horizontal="center"/>
    </xf>
    <xf numFmtId="164" fontId="8" fillId="2" borderId="1" xfId="4" quotePrefix="1" applyNumberFormat="1" applyFont="1" applyFill="1" applyBorder="1" applyAlignment="1">
      <alignment horizontal="center"/>
    </xf>
    <xf numFmtId="164" fontId="8" fillId="2" borderId="0" xfId="4" quotePrefix="1" applyNumberFormat="1" applyFont="1" applyFill="1" applyBorder="1" applyAlignment="1">
      <alignment horizontal="center"/>
    </xf>
    <xf numFmtId="164" fontId="8" fillId="2" borderId="2" xfId="4" quotePrefix="1" applyNumberFormat="1" applyFont="1" applyFill="1" applyBorder="1" applyAlignment="1">
      <alignment horizontal="center"/>
    </xf>
    <xf numFmtId="4" fontId="10" fillId="0" borderId="13" xfId="4" applyNumberFormat="1" applyFont="1" applyFill="1" applyBorder="1" applyAlignment="1">
      <alignment horizontal="center"/>
    </xf>
    <xf numFmtId="4" fontId="10" fillId="0" borderId="13" xfId="4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31" fillId="0" borderId="0" xfId="0" applyFont="1" applyAlignment="1">
      <alignment horizontal="center"/>
    </xf>
  </cellXfs>
  <cellStyles count="7">
    <cellStyle name="Excel Built-in Comma" xfId="1"/>
    <cellStyle name="Excel Built-in Normal" xfId="2"/>
    <cellStyle name="Normal" xfId="0" builtinId="0"/>
    <cellStyle name="Normal 2" xfId="5"/>
    <cellStyle name="Porcentagem" xfId="3" builtinId="5"/>
    <cellStyle name="Separador de milhares" xfId="4" builtinId="3"/>
    <cellStyle name="Vírgula 2" xfId="6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37</xdr:row>
      <xdr:rowOff>0</xdr:rowOff>
    </xdr:from>
    <xdr:to>
      <xdr:col>1</xdr:col>
      <xdr:colOff>381000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" y="7096125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19</xdr:row>
      <xdr:rowOff>28575</xdr:rowOff>
    </xdr:from>
    <xdr:to>
      <xdr:col>5</xdr:col>
      <xdr:colOff>28575</xdr:colOff>
      <xdr:row>20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5350" y="3981450"/>
          <a:ext cx="3629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/PRIMAVERA%20DO%20LESTE/TP%20009%202009/Planilha%20%20Pra&#231;a%20S&#227;o%20Cristov&#227;o%20Aditivo%20-%20B&amp;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08%2001%202013/S.%20GABRIEL%20DO%20OESTE/OBRAS%202013/PROJETO%20B&#193;SICO%20COMPLETO%20AV%20JUCELINO%20K%20E%20JO&#195;O%20A%20SAMPAIO/PLANILHAS%20EM%20EXCEL/Planilha%20or&#231;ament&#225;ria%20Av.%20Jo&#227;o%20A.%20Sampa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"/>
      <sheetName val="Cronograma"/>
      <sheetName val="PLAN BÁSICA"/>
      <sheetName val="CRON BC"/>
      <sheetName val="PLAN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>SERVIÇOS PRELIMINARES</v>
          </cell>
        </row>
        <row r="19">
          <cell r="B19" t="str">
            <v>ESTRUTURAS E DUTOS</v>
          </cell>
        </row>
        <row r="31">
          <cell r="B31" t="str">
            <v>CABOS FIOS E CONECTORES</v>
          </cell>
        </row>
        <row r="43">
          <cell r="B43" t="str">
            <v>POSTES DE ILUMINAÇÃO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Av.João A Sampaio"/>
    </sheetNames>
    <sheetDataSet>
      <sheetData sheetId="0" refreshError="1"/>
      <sheetData sheetId="1">
        <row r="24">
          <cell r="A24" t="str">
            <v>2.0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opLeftCell="A22" workbookViewId="0">
      <selection activeCell="B36" sqref="B36:B37"/>
    </sheetView>
  </sheetViews>
  <sheetFormatPr defaultRowHeight="12.75"/>
  <cols>
    <col min="1" max="1" width="9.140625" style="45"/>
    <col min="2" max="2" width="34.7109375" style="45" customWidth="1"/>
    <col min="3" max="3" width="12.7109375" style="45" customWidth="1"/>
    <col min="4" max="6" width="11.28515625" style="45" customWidth="1"/>
    <col min="7" max="16384" width="9.140625" style="45"/>
  </cols>
  <sheetData>
    <row r="1" spans="1:6" ht="16.5">
      <c r="A1" s="41"/>
      <c r="B1" s="42"/>
      <c r="C1" s="43"/>
      <c r="D1" s="43"/>
      <c r="E1" s="43"/>
      <c r="F1" s="44"/>
    </row>
    <row r="2" spans="1:6" ht="16.5">
      <c r="A2" s="157" t="s">
        <v>317</v>
      </c>
      <c r="B2" s="152"/>
      <c r="C2" s="152"/>
      <c r="D2" s="152"/>
      <c r="E2" s="152"/>
      <c r="F2" s="46"/>
    </row>
    <row r="3" spans="1:6" ht="16.5">
      <c r="A3" s="154" t="s">
        <v>318</v>
      </c>
      <c r="B3" s="151"/>
      <c r="C3" s="151"/>
      <c r="D3" s="151"/>
      <c r="E3" s="151"/>
      <c r="F3" s="46"/>
    </row>
    <row r="4" spans="1:6" ht="16.5">
      <c r="A4" s="157" t="s">
        <v>319</v>
      </c>
      <c r="B4" s="152"/>
      <c r="C4" s="152"/>
      <c r="D4" s="152"/>
      <c r="E4" s="152"/>
      <c r="F4" s="46"/>
    </row>
    <row r="5" spans="1:6" ht="16.5">
      <c r="A5" s="1"/>
      <c r="B5" s="3"/>
      <c r="C5" s="4"/>
      <c r="D5" s="5"/>
      <c r="E5" s="3"/>
      <c r="F5" s="46"/>
    </row>
    <row r="6" spans="1:6" ht="18">
      <c r="A6" s="458" t="s">
        <v>7</v>
      </c>
      <c r="B6" s="459"/>
      <c r="C6" s="459"/>
      <c r="D6" s="459"/>
      <c r="E6" s="459"/>
      <c r="F6" s="46"/>
    </row>
    <row r="7" spans="1:6" ht="16.5">
      <c r="A7" s="47"/>
      <c r="B7" s="48"/>
      <c r="C7" s="49"/>
      <c r="D7" s="49"/>
      <c r="E7" s="49"/>
      <c r="F7" s="50"/>
    </row>
    <row r="8" spans="1:6" ht="16.5">
      <c r="A8" s="51" t="s">
        <v>61</v>
      </c>
      <c r="B8" s="51" t="s">
        <v>54</v>
      </c>
      <c r="C8" s="52" t="s">
        <v>58</v>
      </c>
      <c r="D8" s="52" t="s">
        <v>364</v>
      </c>
      <c r="E8" s="52" t="s">
        <v>365</v>
      </c>
      <c r="F8" s="51" t="s">
        <v>366</v>
      </c>
    </row>
    <row r="9" spans="1:6" ht="16.5">
      <c r="A9" s="53"/>
      <c r="B9" s="54"/>
      <c r="C9" s="55"/>
      <c r="D9" s="55"/>
      <c r="E9" s="55"/>
      <c r="F9" s="60"/>
    </row>
    <row r="10" spans="1:6" ht="16.5">
      <c r="A10" s="56" t="s">
        <v>22</v>
      </c>
      <c r="B10" s="57" t="str">
        <f>'[1]PLAN BC'!B12</f>
        <v>SERVIÇOS PRELIMINARES</v>
      </c>
      <c r="C10" s="58">
        <f>'PLAN AV_JA'!I18</f>
        <v>25993</v>
      </c>
      <c r="D10" s="58">
        <f>C10*D11</f>
        <v>14296.150000000001</v>
      </c>
      <c r="E10" s="58">
        <f>C10*E11</f>
        <v>6498.25</v>
      </c>
      <c r="F10" s="59">
        <f>C10*F11</f>
        <v>5198.6000000000004</v>
      </c>
    </row>
    <row r="11" spans="1:6" ht="16.5">
      <c r="A11" s="56"/>
      <c r="B11" s="60" t="s">
        <v>5</v>
      </c>
      <c r="C11" s="58"/>
      <c r="D11" s="61">
        <v>0.55000000000000004</v>
      </c>
      <c r="E11" s="61">
        <v>0.25</v>
      </c>
      <c r="F11" s="62">
        <v>0.2</v>
      </c>
    </row>
    <row r="12" spans="1:6" ht="16.5">
      <c r="A12" s="56"/>
      <c r="B12" s="60"/>
      <c r="C12" s="58"/>
      <c r="D12" s="61"/>
      <c r="E12" s="61"/>
      <c r="F12" s="64"/>
    </row>
    <row r="13" spans="1:6" ht="16.5">
      <c r="A13" s="56" t="str">
        <f>'[2]Av.João A Sampaio'!A24</f>
        <v>2.0</v>
      </c>
      <c r="B13" s="57" t="str">
        <f>'[1]PLAN BC'!B19</f>
        <v>ESTRUTURAS E DUTOS</v>
      </c>
      <c r="C13" s="58">
        <f>'PLAN AV_JA'!I27</f>
        <v>7359.85</v>
      </c>
      <c r="D13" s="58">
        <f>C13*D14</f>
        <v>4415.91</v>
      </c>
      <c r="E13" s="58">
        <f>C13*E14</f>
        <v>2943.9400000000005</v>
      </c>
      <c r="F13" s="64"/>
    </row>
    <row r="14" spans="1:6" ht="16.5">
      <c r="A14" s="56"/>
      <c r="B14" s="60" t="s">
        <v>5</v>
      </c>
      <c r="C14" s="58"/>
      <c r="D14" s="61">
        <v>0.6</v>
      </c>
      <c r="E14" s="61">
        <v>0.4</v>
      </c>
      <c r="F14" s="63"/>
    </row>
    <row r="15" spans="1:6" ht="16.5">
      <c r="A15" s="56"/>
      <c r="B15" s="60"/>
      <c r="C15" s="58"/>
      <c r="D15" s="61"/>
      <c r="E15" s="61"/>
      <c r="F15" s="64"/>
    </row>
    <row r="16" spans="1:6" ht="16.5">
      <c r="A16" s="56" t="s">
        <v>23</v>
      </c>
      <c r="B16" s="57" t="str">
        <f>'[1]PLAN BC'!B31</f>
        <v>CABOS FIOS E CONECTORES</v>
      </c>
      <c r="C16" s="58">
        <f>'PLAN AV_JA'!I39</f>
        <v>48495.45</v>
      </c>
      <c r="D16" s="58">
        <f>C16*D17</f>
        <v>29097.269999999997</v>
      </c>
      <c r="E16" s="58">
        <f>C16*E17</f>
        <v>14548.634999999998</v>
      </c>
      <c r="F16" s="65">
        <f>C16*F17</f>
        <v>4849.5450000000001</v>
      </c>
    </row>
    <row r="17" spans="1:6" ht="16.5">
      <c r="A17" s="56"/>
      <c r="B17" s="60" t="s">
        <v>5</v>
      </c>
      <c r="C17" s="58"/>
      <c r="D17" s="61">
        <v>0.6</v>
      </c>
      <c r="E17" s="61">
        <v>0.3</v>
      </c>
      <c r="F17" s="63">
        <v>0.1</v>
      </c>
    </row>
    <row r="18" spans="1:6" ht="16.5">
      <c r="A18" s="56"/>
      <c r="B18" s="60"/>
      <c r="C18" s="58"/>
      <c r="D18" s="61"/>
      <c r="E18" s="61"/>
      <c r="F18" s="64"/>
    </row>
    <row r="19" spans="1:6" ht="16.5">
      <c r="A19" s="56" t="s">
        <v>24</v>
      </c>
      <c r="B19" s="57" t="str">
        <f>'[1]PLAN BC'!B43</f>
        <v>POSTES DE ILUMINAÇÃO</v>
      </c>
      <c r="C19" s="58">
        <f>'PLAN AV_JA'!I43</f>
        <v>14326.11</v>
      </c>
      <c r="D19" s="58">
        <f>C19*D20</f>
        <v>0</v>
      </c>
      <c r="E19" s="58">
        <f>C19*E20</f>
        <v>11460.888000000001</v>
      </c>
      <c r="F19" s="65">
        <f>C19*F20</f>
        <v>2865.2220000000002</v>
      </c>
    </row>
    <row r="20" spans="1:6" ht="16.5">
      <c r="A20" s="56"/>
      <c r="B20" s="60" t="s">
        <v>5</v>
      </c>
      <c r="C20" s="58"/>
      <c r="D20" s="61"/>
      <c r="E20" s="61">
        <v>0.8</v>
      </c>
      <c r="F20" s="63">
        <v>0.2</v>
      </c>
    </row>
    <row r="21" spans="1:6" ht="16.5">
      <c r="A21" s="56"/>
      <c r="B21" s="60"/>
      <c r="C21" s="58"/>
      <c r="D21" s="61"/>
      <c r="E21" s="61"/>
      <c r="F21" s="63"/>
    </row>
    <row r="22" spans="1:6" ht="16.5">
      <c r="A22" s="56" t="s">
        <v>27</v>
      </c>
      <c r="B22" s="66" t="s">
        <v>28</v>
      </c>
      <c r="C22" s="58">
        <f>'PLAN AV_JA'!I47</f>
        <v>15159.83</v>
      </c>
      <c r="D22" s="67"/>
      <c r="E22" s="67">
        <f>C22*E23</f>
        <v>10611.880999999999</v>
      </c>
      <c r="F22" s="67">
        <f>C22*F23</f>
        <v>4547.9489999999996</v>
      </c>
    </row>
    <row r="23" spans="1:6" ht="16.5">
      <c r="A23" s="56"/>
      <c r="B23" s="60"/>
      <c r="C23" s="58"/>
      <c r="D23" s="218"/>
      <c r="E23" s="218">
        <v>0.7</v>
      </c>
      <c r="F23" s="219">
        <v>0.3</v>
      </c>
    </row>
    <row r="24" spans="1:6" ht="16.5">
      <c r="A24" s="56"/>
      <c r="B24" s="60"/>
      <c r="C24" s="58"/>
      <c r="D24" s="61"/>
      <c r="E24" s="61"/>
      <c r="F24" s="68"/>
    </row>
    <row r="25" spans="1:6" ht="16.5">
      <c r="A25" s="56"/>
      <c r="B25" s="60"/>
      <c r="C25" s="58"/>
      <c r="D25" s="61"/>
      <c r="E25" s="61"/>
      <c r="F25" s="68"/>
    </row>
    <row r="26" spans="1:6" ht="16.5">
      <c r="A26" s="56"/>
      <c r="B26" s="60"/>
      <c r="C26" s="58"/>
      <c r="D26" s="61"/>
      <c r="E26" s="61"/>
      <c r="F26" s="60"/>
    </row>
    <row r="27" spans="1:6" ht="16.5">
      <c r="A27" s="69"/>
      <c r="B27" s="70"/>
      <c r="C27" s="71"/>
      <c r="D27" s="43"/>
      <c r="E27" s="43"/>
      <c r="F27" s="72"/>
    </row>
    <row r="28" spans="1:6" ht="16.5">
      <c r="A28" s="73"/>
      <c r="B28" s="35" t="s">
        <v>25</v>
      </c>
      <c r="C28" s="74">
        <f>SUM(C10:C23)</f>
        <v>111334.23999999999</v>
      </c>
      <c r="D28" s="75"/>
      <c r="E28" s="76"/>
      <c r="F28" s="77"/>
    </row>
    <row r="29" spans="1:6" ht="16.5">
      <c r="A29" s="460" t="s">
        <v>26</v>
      </c>
      <c r="B29" s="460"/>
      <c r="C29" s="460"/>
      <c r="D29" s="78">
        <f>D16+D13+D10</f>
        <v>47809.329999999994</v>
      </c>
      <c r="E29" s="78">
        <f>E22+E19+E16+E13+E10</f>
        <v>46063.593999999997</v>
      </c>
      <c r="F29" s="79">
        <f>F22+F19+F16+F10</f>
        <v>17461.315999999999</v>
      </c>
    </row>
    <row r="30" spans="1:6" ht="16.5">
      <c r="A30" s="461" t="s">
        <v>6</v>
      </c>
      <c r="B30" s="461"/>
      <c r="C30" s="461"/>
      <c r="D30" s="80">
        <f>D29</f>
        <v>47809.329999999994</v>
      </c>
      <c r="E30" s="80">
        <f>D30+E29</f>
        <v>93872.923999999999</v>
      </c>
      <c r="F30" s="79">
        <f>E30+F29</f>
        <v>111334.23999999999</v>
      </c>
    </row>
    <row r="31" spans="1:6" ht="16.5">
      <c r="A31" s="457" t="s">
        <v>19</v>
      </c>
      <c r="B31" s="457"/>
      <c r="C31" s="457"/>
      <c r="D31" s="81">
        <f>D29/C28</f>
        <v>0.42942162267421052</v>
      </c>
      <c r="E31" s="81">
        <f>E29/C28</f>
        <v>0.41374148689567558</v>
      </c>
      <c r="F31" s="82">
        <f>F29/C28</f>
        <v>0.15683689043011387</v>
      </c>
    </row>
    <row r="32" spans="1:6" ht="16.5">
      <c r="A32" s="457" t="s">
        <v>20</v>
      </c>
      <c r="B32" s="457"/>
      <c r="C32" s="457"/>
      <c r="D32" s="83">
        <f>D31</f>
        <v>0.42942162267421052</v>
      </c>
      <c r="E32" s="83">
        <f>D32+E31</f>
        <v>0.84316310956988616</v>
      </c>
      <c r="F32" s="82">
        <f>E32+F31</f>
        <v>1</v>
      </c>
    </row>
    <row r="36" spans="2:2" ht="15">
      <c r="B36" s="498" t="s">
        <v>377</v>
      </c>
    </row>
    <row r="37" spans="2:2" ht="15">
      <c r="B37" s="498" t="s">
        <v>378</v>
      </c>
    </row>
  </sheetData>
  <mergeCells count="5">
    <mergeCell ref="A32:C32"/>
    <mergeCell ref="A31:C31"/>
    <mergeCell ref="A6:E6"/>
    <mergeCell ref="A29:C29"/>
    <mergeCell ref="A30:C30"/>
  </mergeCells>
  <phoneticPr fontId="2" type="noConversion"/>
  <printOptions horizontalCentered="1" gridLines="1"/>
  <pageMargins left="0.98425196850393704" right="0.98425196850393704" top="1.7716535433070868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46" workbookViewId="0">
      <selection activeCell="L65" sqref="L65"/>
    </sheetView>
  </sheetViews>
  <sheetFormatPr defaultColWidth="11.42578125" defaultRowHeight="16.5"/>
  <cols>
    <col min="1" max="1" width="5.7109375" style="2" customWidth="1"/>
    <col min="2" max="2" width="12.5703125" style="172" customWidth="1"/>
    <col min="3" max="3" width="65" style="2" customWidth="1"/>
    <col min="4" max="4" width="6.140625" style="21" customWidth="1"/>
    <col min="5" max="5" width="7" style="25" customWidth="1"/>
    <col min="6" max="6" width="10.140625" style="25" customWidth="1"/>
    <col min="7" max="7" width="9.5703125" style="25" customWidth="1"/>
    <col min="8" max="8" width="9.7109375" style="25" customWidth="1"/>
    <col min="9" max="9" width="10.7109375" style="38" customWidth="1"/>
    <col min="10" max="16384" width="11.42578125" style="2"/>
  </cols>
  <sheetData>
    <row r="1" spans="1:10">
      <c r="A1" s="299"/>
      <c r="B1" s="300"/>
      <c r="C1" s="301"/>
      <c r="D1" s="302"/>
      <c r="E1" s="303"/>
      <c r="F1" s="303"/>
      <c r="G1" s="303"/>
      <c r="H1" s="303"/>
      <c r="I1" s="153"/>
    </row>
    <row r="2" spans="1:10" ht="16.5" customHeight="1">
      <c r="A2" s="157" t="s">
        <v>317</v>
      </c>
      <c r="B2" s="166"/>
      <c r="C2" s="180"/>
      <c r="D2" s="180"/>
      <c r="E2" s="180"/>
      <c r="F2" s="304"/>
      <c r="G2" s="305"/>
      <c r="H2" s="304"/>
      <c r="I2" s="156"/>
    </row>
    <row r="3" spans="1:10" ht="16.5" customHeight="1">
      <c r="A3" s="154" t="s">
        <v>318</v>
      </c>
      <c r="B3" s="165"/>
      <c r="C3" s="180"/>
      <c r="D3" s="180"/>
      <c r="E3" s="180"/>
      <c r="F3" s="155"/>
      <c r="G3" s="206"/>
      <c r="H3" s="155"/>
      <c r="I3" s="156"/>
    </row>
    <row r="4" spans="1:10">
      <c r="A4" s="157" t="s">
        <v>319</v>
      </c>
      <c r="B4" s="166"/>
      <c r="C4" s="158"/>
      <c r="D4" s="158"/>
      <c r="E4" s="159"/>
      <c r="F4" s="160"/>
      <c r="G4" s="207"/>
      <c r="H4" s="160"/>
      <c r="I4" s="156"/>
    </row>
    <row r="5" spans="1:10" ht="13.5" customHeight="1">
      <c r="A5" s="161"/>
      <c r="B5" s="167"/>
      <c r="C5" s="162"/>
      <c r="D5" s="163"/>
      <c r="E5" s="164"/>
      <c r="F5" s="164"/>
      <c r="G5" s="164"/>
      <c r="H5" s="164"/>
      <c r="I5" s="156"/>
    </row>
    <row r="6" spans="1:10" ht="17.25" customHeight="1">
      <c r="A6" s="462" t="s">
        <v>52</v>
      </c>
      <c r="B6" s="463"/>
      <c r="C6" s="463"/>
      <c r="D6" s="463"/>
      <c r="E6" s="463"/>
      <c r="F6" s="463"/>
      <c r="G6" s="463"/>
      <c r="H6" s="463"/>
      <c r="I6" s="464"/>
    </row>
    <row r="7" spans="1:10" ht="16.5" customHeight="1">
      <c r="A7" s="306"/>
      <c r="B7" s="307"/>
      <c r="C7" s="308"/>
      <c r="D7" s="308"/>
      <c r="E7" s="308"/>
      <c r="F7" s="308"/>
      <c r="G7" s="309"/>
      <c r="H7" s="308"/>
      <c r="I7" s="310"/>
    </row>
    <row r="8" spans="1:10" ht="21" customHeight="1">
      <c r="A8" s="465" t="s">
        <v>53</v>
      </c>
      <c r="B8" s="209"/>
      <c r="C8" s="210" t="s">
        <v>54</v>
      </c>
      <c r="D8" s="210" t="s">
        <v>55</v>
      </c>
      <c r="E8" s="211" t="s">
        <v>56</v>
      </c>
      <c r="F8" s="212" t="s">
        <v>62</v>
      </c>
      <c r="G8" s="212" t="s">
        <v>316</v>
      </c>
      <c r="H8" s="212" t="s">
        <v>57</v>
      </c>
      <c r="I8" s="212" t="s">
        <v>77</v>
      </c>
    </row>
    <row r="9" spans="1:10" ht="21" customHeight="1">
      <c r="A9" s="466"/>
      <c r="B9" s="213"/>
      <c r="C9" s="214"/>
      <c r="D9" s="214"/>
      <c r="E9" s="215"/>
      <c r="F9" s="216" t="s">
        <v>312</v>
      </c>
      <c r="G9" s="217">
        <v>0.25</v>
      </c>
      <c r="H9" s="217" t="s">
        <v>313</v>
      </c>
      <c r="I9" s="216"/>
    </row>
    <row r="10" spans="1:10">
      <c r="A10" s="262" t="s">
        <v>22</v>
      </c>
      <c r="B10" s="263"/>
      <c r="C10" s="264" t="s">
        <v>2</v>
      </c>
      <c r="D10" s="17"/>
      <c r="E10" s="268"/>
      <c r="F10" s="268"/>
      <c r="G10" s="269"/>
      <c r="H10" s="268"/>
      <c r="I10" s="270"/>
    </row>
    <row r="11" spans="1:10" s="12" customFormat="1">
      <c r="A11" s="271" t="s">
        <v>33</v>
      </c>
      <c r="B11" s="272" t="s">
        <v>233</v>
      </c>
      <c r="C11" s="273" t="s">
        <v>29</v>
      </c>
      <c r="D11" s="274" t="s">
        <v>8</v>
      </c>
      <c r="E11" s="275">
        <v>6</v>
      </c>
      <c r="F11" s="275">
        <v>318.11</v>
      </c>
      <c r="G11" s="275">
        <f>TRUNC(F11*0.25,2)</f>
        <v>79.52</v>
      </c>
      <c r="H11" s="275">
        <f>TRUNC(F11+G11,2)</f>
        <v>397.63</v>
      </c>
      <c r="I11" s="276">
        <f>TRUNC((E11*H11),2)</f>
        <v>2385.7800000000002</v>
      </c>
    </row>
    <row r="12" spans="1:10" s="12" customFormat="1">
      <c r="A12" s="277" t="s">
        <v>16</v>
      </c>
      <c r="B12" s="278" t="s">
        <v>262</v>
      </c>
      <c r="C12" s="279" t="s">
        <v>80</v>
      </c>
      <c r="D12" s="280" t="s">
        <v>12</v>
      </c>
      <c r="E12" s="281">
        <v>3</v>
      </c>
      <c r="F12" s="281">
        <v>152.52000000000001</v>
      </c>
      <c r="G12" s="281">
        <f t="shared" ref="G12:G17" si="0">TRUNC(F12*0.25,2)</f>
        <v>38.130000000000003</v>
      </c>
      <c r="H12" s="281">
        <f>TRUNC(F12+G12,2)</f>
        <v>190.65</v>
      </c>
      <c r="I12" s="282">
        <f>TRUNC((E12*H12),2)</f>
        <v>571.95000000000005</v>
      </c>
    </row>
    <row r="13" spans="1:10" s="12" customFormat="1">
      <c r="A13" s="277" t="s">
        <v>34</v>
      </c>
      <c r="B13" s="283" t="s">
        <v>263</v>
      </c>
      <c r="C13" s="284" t="s">
        <v>9</v>
      </c>
      <c r="D13" s="280" t="s">
        <v>10</v>
      </c>
      <c r="E13" s="281">
        <v>3</v>
      </c>
      <c r="F13" s="281">
        <v>555.05999999999995</v>
      </c>
      <c r="G13" s="281">
        <f t="shared" si="0"/>
        <v>138.76</v>
      </c>
      <c r="H13" s="281">
        <f t="shared" ref="H13:H17" si="1">TRUNC(F13+G13,2)</f>
        <v>693.82</v>
      </c>
      <c r="I13" s="282">
        <f t="shared" ref="I13:I17" si="2">TRUNC((E13*H13),2)</f>
        <v>2081.46</v>
      </c>
    </row>
    <row r="14" spans="1:10" s="12" customFormat="1" ht="20.25" customHeight="1">
      <c r="A14" s="277" t="s">
        <v>35</v>
      </c>
      <c r="B14" s="283" t="s">
        <v>272</v>
      </c>
      <c r="C14" s="284" t="s">
        <v>11</v>
      </c>
      <c r="D14" s="280" t="s">
        <v>10</v>
      </c>
      <c r="E14" s="281">
        <v>2</v>
      </c>
      <c r="F14" s="281">
        <v>827.11</v>
      </c>
      <c r="G14" s="281">
        <f t="shared" si="0"/>
        <v>206.77</v>
      </c>
      <c r="H14" s="281">
        <f t="shared" si="1"/>
        <v>1033.8800000000001</v>
      </c>
      <c r="I14" s="282">
        <f t="shared" si="2"/>
        <v>2067.7600000000002</v>
      </c>
    </row>
    <row r="15" spans="1:10" s="12" customFormat="1">
      <c r="A15" s="277" t="s">
        <v>36</v>
      </c>
      <c r="B15" s="285">
        <v>79478</v>
      </c>
      <c r="C15" s="284" t="s">
        <v>363</v>
      </c>
      <c r="D15" s="280" t="s">
        <v>13</v>
      </c>
      <c r="E15" s="281">
        <v>3.75</v>
      </c>
      <c r="F15" s="281">
        <v>36.65</v>
      </c>
      <c r="G15" s="281">
        <f t="shared" si="0"/>
        <v>9.16</v>
      </c>
      <c r="H15" s="281">
        <f t="shared" si="1"/>
        <v>45.81</v>
      </c>
      <c r="I15" s="282">
        <f t="shared" si="2"/>
        <v>171.78</v>
      </c>
      <c r="J15" s="13"/>
    </row>
    <row r="16" spans="1:10" s="12" customFormat="1">
      <c r="A16" s="277" t="s">
        <v>37</v>
      </c>
      <c r="B16" s="286" t="s">
        <v>264</v>
      </c>
      <c r="C16" s="284" t="s">
        <v>320</v>
      </c>
      <c r="D16" s="280" t="s">
        <v>13</v>
      </c>
      <c r="E16" s="281">
        <v>144.19999999999999</v>
      </c>
      <c r="F16" s="281">
        <v>60.05</v>
      </c>
      <c r="G16" s="281">
        <f t="shared" si="0"/>
        <v>15.01</v>
      </c>
      <c r="H16" s="281">
        <f t="shared" si="1"/>
        <v>75.06</v>
      </c>
      <c r="I16" s="282">
        <f t="shared" si="2"/>
        <v>10823.65</v>
      </c>
    </row>
    <row r="17" spans="1:18" s="12" customFormat="1">
      <c r="A17" s="277" t="s">
        <v>38</v>
      </c>
      <c r="B17" s="286">
        <v>55835</v>
      </c>
      <c r="C17" s="284" t="s">
        <v>32</v>
      </c>
      <c r="D17" s="280" t="s">
        <v>13</v>
      </c>
      <c r="E17" s="281">
        <f>E16</f>
        <v>144.19999999999999</v>
      </c>
      <c r="F17" s="281">
        <v>43.78</v>
      </c>
      <c r="G17" s="281">
        <f t="shared" si="0"/>
        <v>10.94</v>
      </c>
      <c r="H17" s="281">
        <f t="shared" si="1"/>
        <v>54.72</v>
      </c>
      <c r="I17" s="282">
        <f t="shared" si="2"/>
        <v>7890.62</v>
      </c>
    </row>
    <row r="18" spans="1:18">
      <c r="A18" s="15"/>
      <c r="B18" s="168"/>
      <c r="C18" s="16" t="s">
        <v>59</v>
      </c>
      <c r="D18" s="17"/>
      <c r="E18" s="18"/>
      <c r="F18" s="18"/>
      <c r="G18" s="200"/>
      <c r="H18" s="200"/>
      <c r="I18" s="19">
        <f>SUM(I11:I17)</f>
        <v>25993</v>
      </c>
    </row>
    <row r="19" spans="1:18">
      <c r="A19" s="262" t="s">
        <v>39</v>
      </c>
      <c r="B19" s="263"/>
      <c r="C19" s="264" t="s">
        <v>3</v>
      </c>
      <c r="D19" s="265"/>
      <c r="E19" s="266"/>
      <c r="F19" s="267"/>
      <c r="G19" s="200"/>
      <c r="H19" s="200"/>
      <c r="I19" s="261"/>
    </row>
    <row r="20" spans="1:18">
      <c r="A20" s="271" t="s">
        <v>40</v>
      </c>
      <c r="B20" s="292">
        <v>83446</v>
      </c>
      <c r="C20" s="273" t="s">
        <v>63</v>
      </c>
      <c r="D20" s="274" t="s">
        <v>0</v>
      </c>
      <c r="E20" s="275">
        <v>30</v>
      </c>
      <c r="F20" s="275">
        <v>129.82</v>
      </c>
      <c r="G20" s="275">
        <f>TRUNC(F20*0.25,2)</f>
        <v>32.450000000000003</v>
      </c>
      <c r="H20" s="275">
        <f>TRUNC(F20+G20,2)</f>
        <v>162.27000000000001</v>
      </c>
      <c r="I20" s="276">
        <f>TRUNC((E20*H20),2)</f>
        <v>4868.1000000000004</v>
      </c>
    </row>
    <row r="21" spans="1:18">
      <c r="A21" s="277" t="s">
        <v>17</v>
      </c>
      <c r="B21" s="286" t="s">
        <v>90</v>
      </c>
      <c r="C21" s="284" t="s">
        <v>64</v>
      </c>
      <c r="D21" s="280" t="s">
        <v>0</v>
      </c>
      <c r="E21" s="281">
        <v>1</v>
      </c>
      <c r="F21" s="281">
        <v>35.590000000000003</v>
      </c>
      <c r="G21" s="281">
        <f t="shared" ref="G21:G26" si="3">TRUNC(F21*0.25,2)</f>
        <v>8.89</v>
      </c>
      <c r="H21" s="281">
        <f>TRUNC(F21+G21,2)</f>
        <v>44.48</v>
      </c>
      <c r="I21" s="282">
        <f>TRUNC((E21*H21),2)</f>
        <v>44.48</v>
      </c>
      <c r="K21" s="14"/>
      <c r="L21" s="9"/>
      <c r="M21" s="10"/>
      <c r="N21" s="23"/>
      <c r="O21" s="23"/>
      <c r="P21" s="10"/>
      <c r="Q21" s="10"/>
      <c r="R21" s="11"/>
    </row>
    <row r="22" spans="1:18" ht="15" customHeight="1">
      <c r="A22" s="277" t="s">
        <v>41</v>
      </c>
      <c r="B22" s="286" t="s">
        <v>109</v>
      </c>
      <c r="C22" s="284" t="s">
        <v>65</v>
      </c>
      <c r="D22" s="280" t="s">
        <v>0</v>
      </c>
      <c r="E22" s="281">
        <v>3</v>
      </c>
      <c r="F22" s="281">
        <v>24.14</v>
      </c>
      <c r="G22" s="281">
        <f t="shared" si="3"/>
        <v>6.03</v>
      </c>
      <c r="H22" s="281">
        <f t="shared" ref="H22:H26" si="4">TRUNC(F22+G22,2)</f>
        <v>30.17</v>
      </c>
      <c r="I22" s="282">
        <f t="shared" ref="I22:I26" si="5">TRUNC((E22*H22),2)</f>
        <v>90.51</v>
      </c>
    </row>
    <row r="23" spans="1:18" ht="15" customHeight="1">
      <c r="A23" s="277" t="s">
        <v>42</v>
      </c>
      <c r="B23" s="286" t="s">
        <v>171</v>
      </c>
      <c r="C23" s="284" t="s">
        <v>30</v>
      </c>
      <c r="D23" s="280" t="s">
        <v>1</v>
      </c>
      <c r="E23" s="281">
        <v>50</v>
      </c>
      <c r="F23" s="281">
        <v>2.19</v>
      </c>
      <c r="G23" s="281">
        <f t="shared" si="3"/>
        <v>0.54</v>
      </c>
      <c r="H23" s="281">
        <f t="shared" si="4"/>
        <v>2.73</v>
      </c>
      <c r="I23" s="282">
        <f t="shared" si="5"/>
        <v>136.5</v>
      </c>
    </row>
    <row r="24" spans="1:18" ht="15" customHeight="1">
      <c r="A24" s="277" t="s">
        <v>43</v>
      </c>
      <c r="B24" s="286" t="s">
        <v>173</v>
      </c>
      <c r="C24" s="293" t="s">
        <v>31</v>
      </c>
      <c r="D24" s="280" t="s">
        <v>1</v>
      </c>
      <c r="E24" s="281">
        <v>500</v>
      </c>
      <c r="F24" s="281">
        <v>3.37</v>
      </c>
      <c r="G24" s="281">
        <f t="shared" si="3"/>
        <v>0.84</v>
      </c>
      <c r="H24" s="281">
        <f t="shared" si="4"/>
        <v>4.21</v>
      </c>
      <c r="I24" s="282">
        <f t="shared" si="5"/>
        <v>2105</v>
      </c>
      <c r="J24" s="20"/>
    </row>
    <row r="25" spans="1:18">
      <c r="A25" s="277" t="s">
        <v>44</v>
      </c>
      <c r="B25" s="401" t="s">
        <v>175</v>
      </c>
      <c r="C25" s="284" t="s">
        <v>66</v>
      </c>
      <c r="D25" s="280" t="s">
        <v>0</v>
      </c>
      <c r="E25" s="281">
        <v>12</v>
      </c>
      <c r="F25" s="281">
        <v>2.2599999999999998</v>
      </c>
      <c r="G25" s="281">
        <f t="shared" si="3"/>
        <v>0.56000000000000005</v>
      </c>
      <c r="H25" s="281">
        <f t="shared" si="4"/>
        <v>2.82</v>
      </c>
      <c r="I25" s="282">
        <f t="shared" si="5"/>
        <v>33.840000000000003</v>
      </c>
    </row>
    <row r="26" spans="1:18">
      <c r="A26" s="277" t="s">
        <v>45</v>
      </c>
      <c r="B26" s="402" t="s">
        <v>177</v>
      </c>
      <c r="C26" s="289" t="s">
        <v>67</v>
      </c>
      <c r="D26" s="290" t="s">
        <v>1</v>
      </c>
      <c r="E26" s="291">
        <v>6</v>
      </c>
      <c r="F26" s="291">
        <v>10.86</v>
      </c>
      <c r="G26" s="281">
        <f t="shared" si="3"/>
        <v>2.71</v>
      </c>
      <c r="H26" s="281">
        <f t="shared" si="4"/>
        <v>13.57</v>
      </c>
      <c r="I26" s="282">
        <f t="shared" si="5"/>
        <v>81.42</v>
      </c>
      <c r="J26" s="24"/>
    </row>
    <row r="27" spans="1:18">
      <c r="A27" s="15"/>
      <c r="B27" s="168"/>
      <c r="C27" s="16" t="s">
        <v>59</v>
      </c>
      <c r="D27" s="17"/>
      <c r="E27" s="18"/>
      <c r="F27" s="18"/>
      <c r="G27" s="200"/>
      <c r="H27" s="200"/>
      <c r="I27" s="19">
        <f>SUM(I20:I26)</f>
        <v>7359.85</v>
      </c>
    </row>
    <row r="28" spans="1:18">
      <c r="A28" s="262" t="s">
        <v>23</v>
      </c>
      <c r="B28" s="263"/>
      <c r="C28" s="264" t="s">
        <v>4</v>
      </c>
      <c r="D28" s="265"/>
      <c r="E28" s="260"/>
      <c r="F28" s="260"/>
      <c r="G28" s="200"/>
      <c r="H28" s="200"/>
      <c r="I28" s="261"/>
    </row>
    <row r="29" spans="1:18" ht="33">
      <c r="A29" s="271" t="s">
        <v>46</v>
      </c>
      <c r="B29" s="398" t="s">
        <v>279</v>
      </c>
      <c r="C29" s="273" t="s">
        <v>346</v>
      </c>
      <c r="D29" s="274" t="s">
        <v>1</v>
      </c>
      <c r="E29" s="275">
        <v>100</v>
      </c>
      <c r="F29" s="275">
        <v>2.67</v>
      </c>
      <c r="G29" s="275">
        <f>TRUNC(F29*0.25,2)</f>
        <v>0.66</v>
      </c>
      <c r="H29" s="275">
        <f>TRUNC(F29+G29,2)</f>
        <v>3.33</v>
      </c>
      <c r="I29" s="276">
        <f>TRUNC((E29*H29),2)</f>
        <v>333</v>
      </c>
    </row>
    <row r="30" spans="1:18" ht="33">
      <c r="A30" s="277" t="s">
        <v>18</v>
      </c>
      <c r="B30" s="285" t="s">
        <v>280</v>
      </c>
      <c r="C30" s="284" t="s">
        <v>345</v>
      </c>
      <c r="D30" s="280" t="s">
        <v>1</v>
      </c>
      <c r="E30" s="281">
        <v>704</v>
      </c>
      <c r="F30" s="281">
        <v>3.87</v>
      </c>
      <c r="G30" s="281">
        <f t="shared" ref="G30:G38" si="6">TRUNC(F30*0.25,2)</f>
        <v>0.96</v>
      </c>
      <c r="H30" s="281">
        <f>TRUNC(F30+G30,2)</f>
        <v>4.83</v>
      </c>
      <c r="I30" s="282">
        <f>TRUNC((E30*H30),2)</f>
        <v>3400.32</v>
      </c>
    </row>
    <row r="31" spans="1:18" ht="33">
      <c r="A31" s="277" t="s">
        <v>368</v>
      </c>
      <c r="B31" s="285">
        <v>83420</v>
      </c>
      <c r="C31" s="284" t="s">
        <v>344</v>
      </c>
      <c r="D31" s="280" t="s">
        <v>1</v>
      </c>
      <c r="E31" s="281">
        <v>792</v>
      </c>
      <c r="F31" s="281">
        <v>7.34</v>
      </c>
      <c r="G31" s="281">
        <f t="shared" si="6"/>
        <v>1.83</v>
      </c>
      <c r="H31" s="281">
        <f t="shared" ref="H31:H38" si="7">TRUNC(F31+G31,2)</f>
        <v>9.17</v>
      </c>
      <c r="I31" s="282">
        <f t="shared" ref="I31:I38" si="8">TRUNC((E31*H31),2)</f>
        <v>7262.64</v>
      </c>
    </row>
    <row r="32" spans="1:18" ht="33">
      <c r="A32" s="277" t="s">
        <v>47</v>
      </c>
      <c r="B32" s="285">
        <v>83421</v>
      </c>
      <c r="C32" s="284" t="s">
        <v>343</v>
      </c>
      <c r="D32" s="280" t="s">
        <v>1</v>
      </c>
      <c r="E32" s="281">
        <v>792</v>
      </c>
      <c r="F32" s="281">
        <v>10.15</v>
      </c>
      <c r="G32" s="281">
        <f t="shared" si="6"/>
        <v>2.5299999999999998</v>
      </c>
      <c r="H32" s="281">
        <f t="shared" si="7"/>
        <v>12.68</v>
      </c>
      <c r="I32" s="282">
        <f t="shared" si="8"/>
        <v>10042.56</v>
      </c>
    </row>
    <row r="33" spans="1:10" ht="33">
      <c r="A33" s="277" t="s">
        <v>48</v>
      </c>
      <c r="B33" s="285">
        <v>83422</v>
      </c>
      <c r="C33" s="284" t="s">
        <v>342</v>
      </c>
      <c r="D33" s="280" t="s">
        <v>1</v>
      </c>
      <c r="E33" s="281">
        <v>792</v>
      </c>
      <c r="F33" s="281">
        <v>14.56</v>
      </c>
      <c r="G33" s="281">
        <f t="shared" ref="G33:G34" si="9">TRUNC(F33*0.25,2)</f>
        <v>3.64</v>
      </c>
      <c r="H33" s="281">
        <f t="shared" ref="H33:H34" si="10">TRUNC(F33+G33,2)</f>
        <v>18.2</v>
      </c>
      <c r="I33" s="282">
        <f t="shared" ref="I33:I34" si="11">TRUNC((E33*H33),2)</f>
        <v>14414.4</v>
      </c>
    </row>
    <row r="34" spans="1:10" ht="33">
      <c r="A34" s="277" t="s">
        <v>49</v>
      </c>
      <c r="B34" s="285">
        <v>83423</v>
      </c>
      <c r="C34" s="284" t="s">
        <v>340</v>
      </c>
      <c r="D34" s="280" t="s">
        <v>1</v>
      </c>
      <c r="E34" s="281">
        <v>400</v>
      </c>
      <c r="F34" s="281">
        <v>19.7</v>
      </c>
      <c r="G34" s="281">
        <f t="shared" si="9"/>
        <v>4.92</v>
      </c>
      <c r="H34" s="281">
        <f t="shared" si="10"/>
        <v>24.62</v>
      </c>
      <c r="I34" s="282">
        <f t="shared" si="11"/>
        <v>9848</v>
      </c>
    </row>
    <row r="35" spans="1:10" ht="33">
      <c r="A35" s="277" t="s">
        <v>50</v>
      </c>
      <c r="B35" s="285">
        <v>83424</v>
      </c>
      <c r="C35" s="284" t="s">
        <v>341</v>
      </c>
      <c r="D35" s="280" t="s">
        <v>1</v>
      </c>
      <c r="E35" s="281">
        <v>70</v>
      </c>
      <c r="F35" s="281">
        <v>26.6</v>
      </c>
      <c r="G35" s="281">
        <f t="shared" ref="G35" si="12">TRUNC(F35*0.25,2)</f>
        <v>6.65</v>
      </c>
      <c r="H35" s="281">
        <f t="shared" ref="H35" si="13">TRUNC(F35+G35,2)</f>
        <v>33.25</v>
      </c>
      <c r="I35" s="282">
        <f t="shared" ref="I35" si="14">TRUNC((E35*H35),2)</f>
        <v>2327.5</v>
      </c>
    </row>
    <row r="36" spans="1:10">
      <c r="A36" s="277" t="s">
        <v>369</v>
      </c>
      <c r="B36" s="285">
        <v>72271</v>
      </c>
      <c r="C36" s="284" t="s">
        <v>339</v>
      </c>
      <c r="D36" s="280" t="s">
        <v>0</v>
      </c>
      <c r="E36" s="281">
        <v>33</v>
      </c>
      <c r="F36" s="281">
        <v>8.36</v>
      </c>
      <c r="G36" s="281">
        <f t="shared" si="6"/>
        <v>2.09</v>
      </c>
      <c r="H36" s="281">
        <f t="shared" si="7"/>
        <v>10.45</v>
      </c>
      <c r="I36" s="282">
        <f t="shared" si="8"/>
        <v>344.85</v>
      </c>
      <c r="J36" s="20"/>
    </row>
    <row r="37" spans="1:10">
      <c r="A37" s="277" t="s">
        <v>370</v>
      </c>
      <c r="B37" s="399">
        <v>72272</v>
      </c>
      <c r="C37" s="284" t="s">
        <v>338</v>
      </c>
      <c r="D37" s="280" t="s">
        <v>0</v>
      </c>
      <c r="E37" s="281">
        <v>36</v>
      </c>
      <c r="F37" s="281">
        <v>8.91</v>
      </c>
      <c r="G37" s="281">
        <f t="shared" ref="G37" si="15">TRUNC(F37*0.25,2)</f>
        <v>2.2200000000000002</v>
      </c>
      <c r="H37" s="281">
        <f t="shared" ref="H37" si="16">TRUNC(F37+G37,2)</f>
        <v>11.13</v>
      </c>
      <c r="I37" s="282">
        <f t="shared" ref="I37" si="17">TRUNC((E37*H37),2)</f>
        <v>400.68</v>
      </c>
      <c r="J37" s="20"/>
    </row>
    <row r="38" spans="1:10" ht="28.5" customHeight="1">
      <c r="A38" s="277" t="s">
        <v>371</v>
      </c>
      <c r="B38" s="400">
        <v>72263</v>
      </c>
      <c r="C38" s="295" t="s">
        <v>347</v>
      </c>
      <c r="D38" s="290" t="s">
        <v>0</v>
      </c>
      <c r="E38" s="291">
        <v>6</v>
      </c>
      <c r="F38" s="291">
        <v>16.2</v>
      </c>
      <c r="G38" s="281">
        <f t="shared" si="6"/>
        <v>4.05</v>
      </c>
      <c r="H38" s="281">
        <f t="shared" si="7"/>
        <v>20.25</v>
      </c>
      <c r="I38" s="282">
        <f t="shared" si="8"/>
        <v>121.5</v>
      </c>
    </row>
    <row r="39" spans="1:10">
      <c r="A39" s="15"/>
      <c r="B39" s="168"/>
      <c r="C39" s="16" t="s">
        <v>59</v>
      </c>
      <c r="D39" s="17"/>
      <c r="E39" s="18"/>
      <c r="F39" s="18"/>
      <c r="G39" s="200"/>
      <c r="H39" s="200"/>
      <c r="I39" s="19">
        <f>SUM(I29:I38)</f>
        <v>48495.45</v>
      </c>
    </row>
    <row r="40" spans="1:10">
      <c r="A40" s="255" t="s">
        <v>24</v>
      </c>
      <c r="B40" s="256"/>
      <c r="C40" s="257" t="s">
        <v>14</v>
      </c>
      <c r="D40" s="204"/>
      <c r="E40" s="200"/>
      <c r="F40" s="200"/>
      <c r="G40" s="200"/>
      <c r="H40" s="200"/>
      <c r="I40" s="261"/>
    </row>
    <row r="41" spans="1:10" ht="49.5">
      <c r="A41" s="403" t="s">
        <v>68</v>
      </c>
      <c r="B41" s="294" t="s">
        <v>310</v>
      </c>
      <c r="C41" s="404" t="s">
        <v>362</v>
      </c>
      <c r="D41" s="274" t="s">
        <v>0</v>
      </c>
      <c r="E41" s="275">
        <v>20</v>
      </c>
      <c r="F41" s="296">
        <f>COMPOSIÇÃO!J65</f>
        <v>478.33219999999994</v>
      </c>
      <c r="G41" s="275">
        <f>TRUNC(F41*0.25,2)</f>
        <v>119.58</v>
      </c>
      <c r="H41" s="275">
        <f>TRUNC(F41+G41,2)</f>
        <v>597.91</v>
      </c>
      <c r="I41" s="276">
        <f>TRUNC((E41*H41),2)</f>
        <v>11958.2</v>
      </c>
      <c r="J41" s="22"/>
    </row>
    <row r="42" spans="1:10" ht="68.25" customHeight="1">
      <c r="A42" s="287" t="s">
        <v>315</v>
      </c>
      <c r="B42" s="288" t="s">
        <v>311</v>
      </c>
      <c r="C42" s="289" t="s">
        <v>271</v>
      </c>
      <c r="D42" s="290" t="s">
        <v>15</v>
      </c>
      <c r="E42" s="291">
        <v>1</v>
      </c>
      <c r="F42" s="291">
        <v>1894.33</v>
      </c>
      <c r="G42" s="281">
        <f t="shared" ref="G42" si="18">TRUNC(F42*0.25,2)</f>
        <v>473.58</v>
      </c>
      <c r="H42" s="281">
        <f>TRUNC(F42+G42,2)</f>
        <v>2367.91</v>
      </c>
      <c r="I42" s="282">
        <f>TRUNC((E42*H42),2)</f>
        <v>2367.91</v>
      </c>
    </row>
    <row r="43" spans="1:10">
      <c r="A43" s="201"/>
      <c r="B43" s="202"/>
      <c r="C43" s="203" t="s">
        <v>59</v>
      </c>
      <c r="D43" s="204"/>
      <c r="E43" s="200"/>
      <c r="F43" s="200"/>
      <c r="G43" s="200"/>
      <c r="H43" s="200"/>
      <c r="I43" s="205">
        <f>SUM(I41:I42)</f>
        <v>14326.11</v>
      </c>
    </row>
    <row r="44" spans="1:10">
      <c r="A44" s="255" t="s">
        <v>27</v>
      </c>
      <c r="B44" s="256"/>
      <c r="C44" s="257" t="s">
        <v>21</v>
      </c>
      <c r="D44" s="258"/>
      <c r="E44" s="259"/>
      <c r="F44" s="260"/>
      <c r="G44" s="200"/>
      <c r="H44" s="200"/>
      <c r="I44" s="205"/>
    </row>
    <row r="45" spans="1:10" ht="49.5">
      <c r="A45" s="271" t="s">
        <v>51</v>
      </c>
      <c r="B45" s="294" t="s">
        <v>314</v>
      </c>
      <c r="C45" s="273" t="s">
        <v>367</v>
      </c>
      <c r="D45" s="274" t="s">
        <v>0</v>
      </c>
      <c r="E45" s="275">
        <v>1</v>
      </c>
      <c r="F45" s="296">
        <v>9183.2099999999991</v>
      </c>
      <c r="G45" s="275">
        <f>TRUNC(F45*0.25,2)</f>
        <v>2295.8000000000002</v>
      </c>
      <c r="H45" s="275">
        <f>TRUNC(F45+G45,2)</f>
        <v>11479.01</v>
      </c>
      <c r="I45" s="276">
        <f>TRUNC((E45*H45),2)</f>
        <v>11479.01</v>
      </c>
    </row>
    <row r="46" spans="1:10">
      <c r="A46" s="287" t="s">
        <v>308</v>
      </c>
      <c r="B46" s="288" t="s">
        <v>314</v>
      </c>
      <c r="C46" s="297" t="s">
        <v>307</v>
      </c>
      <c r="D46" s="290" t="s">
        <v>265</v>
      </c>
      <c r="E46" s="291">
        <v>1</v>
      </c>
      <c r="F46" s="298">
        <v>2944.66</v>
      </c>
      <c r="G46" s="281">
        <f t="shared" ref="G46" si="19">TRUNC(F46*0.25,2)</f>
        <v>736.16</v>
      </c>
      <c r="H46" s="281">
        <f>TRUNC(F46+G46,2)</f>
        <v>3680.82</v>
      </c>
      <c r="I46" s="282">
        <f>TRUNC((E46*H46),2)</f>
        <v>3680.82</v>
      </c>
    </row>
    <row r="47" spans="1:10">
      <c r="A47" s="201"/>
      <c r="B47" s="202"/>
      <c r="C47" s="203" t="s">
        <v>59</v>
      </c>
      <c r="D47" s="204"/>
      <c r="E47" s="200"/>
      <c r="F47" s="200"/>
      <c r="G47" s="200"/>
      <c r="H47" s="200"/>
      <c r="I47" s="205">
        <f>SUM(I45:I46)</f>
        <v>15159.83</v>
      </c>
    </row>
    <row r="48" spans="1:10" ht="10.5" customHeight="1">
      <c r="A48" s="26"/>
      <c r="B48" s="169"/>
      <c r="C48" s="27"/>
      <c r="D48" s="28"/>
      <c r="E48" s="29"/>
      <c r="F48" s="29"/>
      <c r="G48" s="29"/>
      <c r="H48" s="29"/>
      <c r="I48" s="30"/>
    </row>
    <row r="49" spans="1:13">
      <c r="A49" s="31"/>
      <c r="B49" s="170"/>
      <c r="C49" s="32" t="s">
        <v>60</v>
      </c>
      <c r="D49" s="32"/>
      <c r="E49" s="32"/>
      <c r="F49" s="6"/>
      <c r="G49" s="6"/>
      <c r="H49" s="6"/>
      <c r="I49" s="33">
        <f>I47+I43+I39+I27+I18</f>
        <v>111334.24</v>
      </c>
    </row>
    <row r="50" spans="1:13" ht="10.5" customHeight="1">
      <c r="A50" s="34"/>
      <c r="B50" s="171"/>
      <c r="C50" s="35"/>
      <c r="D50" s="35"/>
      <c r="E50" s="35"/>
      <c r="F50" s="36"/>
      <c r="G50" s="208"/>
      <c r="H50" s="36"/>
      <c r="I50" s="37"/>
    </row>
    <row r="52" spans="1:13">
      <c r="C52" s="498" t="s">
        <v>377</v>
      </c>
    </row>
    <row r="53" spans="1:13">
      <c r="C53" s="498" t="s">
        <v>378</v>
      </c>
    </row>
    <row r="56" spans="1:13">
      <c r="B56" s="2"/>
      <c r="D56" s="2"/>
      <c r="E56" s="2"/>
      <c r="F56" s="2"/>
      <c r="G56" s="2"/>
      <c r="H56" s="2"/>
      <c r="J56" s="39"/>
      <c r="K56" s="7"/>
      <c r="L56" s="40"/>
      <c r="M56" s="25"/>
    </row>
    <row r="57" spans="1:13">
      <c r="B57" s="2"/>
      <c r="D57" s="2"/>
      <c r="E57" s="2"/>
      <c r="F57" s="2"/>
      <c r="G57" s="2"/>
      <c r="H57" s="2"/>
      <c r="I57" s="25"/>
      <c r="J57" s="39"/>
      <c r="K57" s="7"/>
      <c r="L57" s="40"/>
      <c r="M57" s="8"/>
    </row>
    <row r="58" spans="1:13">
      <c r="B58" s="2"/>
      <c r="D58" s="2"/>
      <c r="E58" s="2"/>
      <c r="F58" s="2"/>
      <c r="G58" s="2"/>
      <c r="H58" s="2"/>
      <c r="I58" s="25"/>
      <c r="J58" s="39"/>
      <c r="K58" s="7"/>
      <c r="L58" s="40"/>
      <c r="M58" s="25"/>
    </row>
    <row r="59" spans="1:13">
      <c r="B59" s="2"/>
      <c r="D59" s="2"/>
      <c r="E59" s="2"/>
      <c r="F59" s="2"/>
      <c r="G59" s="2"/>
      <c r="H59" s="2"/>
      <c r="I59" s="25"/>
    </row>
    <row r="60" spans="1:13">
      <c r="B60" s="2"/>
      <c r="D60" s="2"/>
      <c r="E60" s="2"/>
      <c r="F60" s="2"/>
      <c r="G60" s="2"/>
      <c r="H60" s="2"/>
      <c r="I60" s="25"/>
    </row>
  </sheetData>
  <mergeCells count="2">
    <mergeCell ref="A6:I6"/>
    <mergeCell ref="A8:A9"/>
  </mergeCells>
  <phoneticPr fontId="2" type="noConversion"/>
  <printOptions horizontalCentered="1" gridLines="1"/>
  <pageMargins left="0.98425196850393704" right="1.7716535433070868" top="0.98425196850393704" bottom="0.78740157480314965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8"/>
  <sheetViews>
    <sheetView topLeftCell="A148" workbookViewId="0">
      <selection activeCell="D15" sqref="D15"/>
    </sheetView>
  </sheetViews>
  <sheetFormatPr defaultRowHeight="12.75"/>
  <cols>
    <col min="2" max="2" width="65.42578125" customWidth="1"/>
    <col min="3" max="3" width="5.85546875" customWidth="1"/>
    <col min="5" max="5" width="0" hidden="1" customWidth="1"/>
    <col min="6" max="7" width="9.42578125" customWidth="1"/>
    <col min="9" max="9" width="8.7109375" customWidth="1"/>
    <col min="10" max="10" width="9.5703125" customWidth="1"/>
  </cols>
  <sheetData>
    <row r="1" spans="1:10">
      <c r="A1" s="406"/>
      <c r="B1" s="407"/>
      <c r="C1" s="407"/>
      <c r="D1" s="407"/>
      <c r="E1" s="407"/>
      <c r="F1" s="407"/>
      <c r="G1" s="407"/>
      <c r="H1" s="407"/>
      <c r="I1" s="407"/>
      <c r="J1" s="408"/>
    </row>
    <row r="2" spans="1:10" ht="16.5">
      <c r="A2" s="157" t="s">
        <v>317</v>
      </c>
      <c r="B2" s="180"/>
      <c r="C2" s="409"/>
      <c r="D2" s="409"/>
      <c r="E2" s="409"/>
      <c r="F2" s="409"/>
      <c r="G2" s="84"/>
      <c r="H2" s="410"/>
      <c r="I2" s="84"/>
      <c r="J2" s="149"/>
    </row>
    <row r="3" spans="1:10" ht="16.5">
      <c r="A3" s="154" t="s">
        <v>318</v>
      </c>
      <c r="B3" s="405"/>
      <c r="C3" s="84"/>
      <c r="D3" s="84"/>
      <c r="E3" s="84"/>
      <c r="F3" s="84"/>
      <c r="G3" s="84"/>
      <c r="H3" s="84"/>
      <c r="I3" s="84"/>
      <c r="J3" s="149"/>
    </row>
    <row r="4" spans="1:10" ht="16.5">
      <c r="A4" s="157" t="s">
        <v>319</v>
      </c>
      <c r="B4" s="180"/>
      <c r="C4" s="84"/>
      <c r="D4" s="84"/>
      <c r="E4" s="84"/>
      <c r="F4" s="84"/>
      <c r="G4" s="84"/>
      <c r="H4" s="84"/>
      <c r="I4" s="84"/>
      <c r="J4" s="150"/>
    </row>
    <row r="5" spans="1:10">
      <c r="A5" s="467"/>
      <c r="B5" s="468"/>
      <c r="C5" s="468"/>
      <c r="D5" s="468"/>
      <c r="E5" s="468"/>
      <c r="F5" s="468"/>
      <c r="G5" s="468"/>
      <c r="H5" s="468"/>
      <c r="I5" s="468"/>
      <c r="J5" s="469"/>
    </row>
    <row r="6" spans="1:10">
      <c r="A6" s="470" t="s">
        <v>69</v>
      </c>
      <c r="B6" s="470" t="s">
        <v>70</v>
      </c>
      <c r="C6" s="473" t="s">
        <v>71</v>
      </c>
      <c r="D6" s="473" t="s">
        <v>72</v>
      </c>
      <c r="E6" s="187"/>
      <c r="F6" s="146" t="s">
        <v>73</v>
      </c>
      <c r="G6" s="187"/>
      <c r="H6" s="146" t="s">
        <v>74</v>
      </c>
      <c r="I6" s="147"/>
      <c r="J6" s="148" t="s">
        <v>75</v>
      </c>
    </row>
    <row r="7" spans="1:10" ht="13.5" thickBot="1">
      <c r="A7" s="471"/>
      <c r="B7" s="472"/>
      <c r="C7" s="474"/>
      <c r="D7" s="474"/>
      <c r="E7" s="188"/>
      <c r="F7" s="85" t="s">
        <v>76</v>
      </c>
      <c r="G7" s="85" t="s">
        <v>58</v>
      </c>
      <c r="H7" s="85" t="s">
        <v>76</v>
      </c>
      <c r="I7" s="188" t="s">
        <v>58</v>
      </c>
      <c r="J7" s="86" t="s">
        <v>77</v>
      </c>
    </row>
    <row r="8" spans="1:10" ht="13.5" thickBot="1">
      <c r="A8" s="87" t="s">
        <v>78</v>
      </c>
      <c r="B8" s="88" t="s">
        <v>273</v>
      </c>
      <c r="C8" s="89"/>
      <c r="D8" s="90"/>
      <c r="E8" s="90"/>
      <c r="F8" s="91"/>
      <c r="G8" s="91"/>
      <c r="H8" s="91"/>
      <c r="I8" s="90"/>
      <c r="J8" s="92"/>
    </row>
    <row r="9" spans="1:10">
      <c r="A9" s="89" t="s">
        <v>79</v>
      </c>
      <c r="B9" s="362" t="s">
        <v>80</v>
      </c>
      <c r="C9" s="89" t="s">
        <v>12</v>
      </c>
      <c r="D9" s="90"/>
      <c r="E9" s="90"/>
      <c r="F9" s="90"/>
      <c r="G9" s="90"/>
      <c r="H9" s="90"/>
      <c r="I9" s="90"/>
      <c r="J9" s="363">
        <f>J14</f>
        <v>152.51999999999998</v>
      </c>
    </row>
    <row r="10" spans="1:10">
      <c r="A10" s="364"/>
      <c r="B10" s="333" t="s">
        <v>81</v>
      </c>
      <c r="C10" s="334"/>
      <c r="D10" s="335"/>
      <c r="E10" s="335"/>
      <c r="F10" s="335"/>
      <c r="G10" s="335"/>
      <c r="H10" s="335"/>
      <c r="I10" s="335"/>
      <c r="J10" s="365"/>
    </row>
    <row r="11" spans="1:10">
      <c r="A11" s="366" t="s">
        <v>82</v>
      </c>
      <c r="B11" s="96" t="s">
        <v>83</v>
      </c>
      <c r="C11" s="97" t="s">
        <v>12</v>
      </c>
      <c r="D11" s="98">
        <v>1</v>
      </c>
      <c r="E11" s="98"/>
      <c r="F11" s="98"/>
      <c r="G11" s="98">
        <f>F11*D11</f>
        <v>0</v>
      </c>
      <c r="H11" s="98">
        <v>23.3</v>
      </c>
      <c r="I11" s="98">
        <f>H11*D11</f>
        <v>23.3</v>
      </c>
      <c r="J11" s="367">
        <f>I11+G11</f>
        <v>23.3</v>
      </c>
    </row>
    <row r="12" spans="1:10" ht="25.5">
      <c r="A12" s="366" t="s">
        <v>82</v>
      </c>
      <c r="B12" s="99" t="s">
        <v>84</v>
      </c>
      <c r="C12" s="97" t="s">
        <v>12</v>
      </c>
      <c r="D12" s="98">
        <v>1</v>
      </c>
      <c r="E12" s="100"/>
      <c r="F12" s="100">
        <v>112.3</v>
      </c>
      <c r="G12" s="98">
        <f>F12*D12</f>
        <v>112.3</v>
      </c>
      <c r="H12" s="100"/>
      <c r="I12" s="98">
        <f t="shared" ref="I12" si="0">H12*D12</f>
        <v>0</v>
      </c>
      <c r="J12" s="367">
        <f>I12+G12</f>
        <v>112.3</v>
      </c>
    </row>
    <row r="13" spans="1:10">
      <c r="A13" s="366" t="s">
        <v>85</v>
      </c>
      <c r="B13" s="96" t="s">
        <v>86</v>
      </c>
      <c r="C13" s="97" t="s">
        <v>12</v>
      </c>
      <c r="D13" s="98">
        <v>1</v>
      </c>
      <c r="E13" s="100"/>
      <c r="F13" s="100"/>
      <c r="G13" s="100"/>
      <c r="H13" s="100">
        <v>16.920000000000002</v>
      </c>
      <c r="I13" s="98">
        <f>H13*D13</f>
        <v>16.920000000000002</v>
      </c>
      <c r="J13" s="367">
        <f>I13+G13</f>
        <v>16.920000000000002</v>
      </c>
    </row>
    <row r="14" spans="1:10">
      <c r="A14" s="368"/>
      <c r="B14" s="316" t="s">
        <v>87</v>
      </c>
      <c r="C14" s="175"/>
      <c r="D14" s="100"/>
      <c r="E14" s="100"/>
      <c r="F14" s="100"/>
      <c r="G14" s="100"/>
      <c r="H14" s="100"/>
      <c r="I14" s="100"/>
      <c r="J14" s="369">
        <f>SUM(J11:J13)</f>
        <v>152.51999999999998</v>
      </c>
    </row>
    <row r="15" spans="1:10" ht="8.1" customHeight="1">
      <c r="A15" s="323"/>
      <c r="B15" s="324"/>
      <c r="C15" s="194"/>
      <c r="D15" s="195"/>
      <c r="E15" s="195"/>
      <c r="F15" s="195"/>
      <c r="G15" s="195"/>
      <c r="H15" s="195"/>
      <c r="I15" s="195"/>
      <c r="J15" s="315"/>
    </row>
    <row r="16" spans="1:10" ht="25.5">
      <c r="A16" s="370" t="s">
        <v>152</v>
      </c>
      <c r="B16" s="230" t="s">
        <v>274</v>
      </c>
      <c r="C16" s="220" t="s">
        <v>12</v>
      </c>
      <c r="D16" s="221"/>
      <c r="E16" s="183"/>
      <c r="F16" s="183"/>
      <c r="G16" s="183"/>
      <c r="H16" s="183"/>
      <c r="I16" s="183"/>
      <c r="J16" s="184">
        <f>J20</f>
        <v>555.05999999999995</v>
      </c>
    </row>
    <row r="17" spans="1:19">
      <c r="A17" s="371"/>
      <c r="B17" s="93" t="s">
        <v>276</v>
      </c>
      <c r="C17" s="94"/>
      <c r="D17" s="95"/>
      <c r="E17" s="182"/>
      <c r="F17" s="182"/>
      <c r="G17" s="182"/>
      <c r="H17" s="182"/>
      <c r="I17" s="182"/>
      <c r="J17" s="372"/>
    </row>
    <row r="18" spans="1:19" s="173" customFormat="1" ht="25.5">
      <c r="A18" s="366" t="s">
        <v>234</v>
      </c>
      <c r="B18" s="222" t="s">
        <v>309</v>
      </c>
      <c r="C18" s="223" t="s">
        <v>12</v>
      </c>
      <c r="D18" s="224">
        <v>6</v>
      </c>
      <c r="E18" s="225"/>
      <c r="F18" s="98">
        <v>65.25</v>
      </c>
      <c r="G18" s="98">
        <f>F18*D18</f>
        <v>391.5</v>
      </c>
      <c r="H18" s="225"/>
      <c r="I18" s="225"/>
      <c r="J18" s="373">
        <f>G18</f>
        <v>391.5</v>
      </c>
      <c r="K18"/>
      <c r="L18"/>
      <c r="M18"/>
      <c r="N18"/>
      <c r="O18"/>
      <c r="P18"/>
      <c r="Q18"/>
      <c r="R18"/>
      <c r="S18"/>
    </row>
    <row r="19" spans="1:19" s="173" customFormat="1">
      <c r="A19" s="366" t="s">
        <v>140</v>
      </c>
      <c r="B19" s="222" t="s">
        <v>235</v>
      </c>
      <c r="C19" s="223" t="s">
        <v>12</v>
      </c>
      <c r="D19" s="224">
        <v>6</v>
      </c>
      <c r="E19" s="95"/>
      <c r="F19" s="95"/>
      <c r="G19" s="95"/>
      <c r="H19" s="95">
        <v>27.26</v>
      </c>
      <c r="I19" s="95">
        <f>H19*D19</f>
        <v>163.56</v>
      </c>
      <c r="J19" s="373">
        <f>I19</f>
        <v>163.56</v>
      </c>
      <c r="K19"/>
      <c r="L19"/>
      <c r="M19"/>
      <c r="N19"/>
      <c r="O19"/>
      <c r="P19"/>
      <c r="Q19"/>
      <c r="R19"/>
      <c r="S19"/>
    </row>
    <row r="20" spans="1:19" s="173" customFormat="1">
      <c r="A20" s="374"/>
      <c r="B20" s="316" t="s">
        <v>87</v>
      </c>
      <c r="C20" s="317" t="s">
        <v>88</v>
      </c>
      <c r="D20" s="235"/>
      <c r="E20" s="229"/>
      <c r="F20" s="229"/>
      <c r="G20" s="229"/>
      <c r="H20" s="229"/>
      <c r="I20" s="229"/>
      <c r="J20" s="397">
        <f>SUM(J18:J19)</f>
        <v>555.05999999999995</v>
      </c>
      <c r="K20"/>
      <c r="L20"/>
      <c r="M20"/>
      <c r="N20"/>
      <c r="O20"/>
      <c r="P20"/>
      <c r="Q20"/>
      <c r="R20"/>
      <c r="S20"/>
    </row>
    <row r="21" spans="1:19" s="173" customFormat="1" ht="8.1" customHeight="1">
      <c r="A21" s="318"/>
      <c r="B21" s="319"/>
      <c r="C21" s="320"/>
      <c r="D21" s="321"/>
      <c r="E21" s="321"/>
      <c r="F21" s="321"/>
      <c r="G21" s="321"/>
      <c r="H21" s="321"/>
      <c r="I21" s="321"/>
      <c r="J21" s="322"/>
      <c r="K21"/>
      <c r="L21"/>
      <c r="M21"/>
      <c r="N21"/>
      <c r="O21"/>
      <c r="P21"/>
      <c r="Q21"/>
      <c r="R21"/>
      <c r="S21"/>
    </row>
    <row r="22" spans="1:19" s="173" customFormat="1" ht="25.5">
      <c r="A22" s="375">
        <v>43</v>
      </c>
      <c r="B22" s="230" t="s">
        <v>275</v>
      </c>
      <c r="C22" s="231"/>
      <c r="D22" s="232"/>
      <c r="E22" s="232"/>
      <c r="F22" s="232"/>
      <c r="G22" s="232"/>
      <c r="H22" s="232"/>
      <c r="I22" s="232"/>
      <c r="J22" s="185">
        <f>J26</f>
        <v>827.11</v>
      </c>
      <c r="K22"/>
      <c r="L22"/>
      <c r="M22"/>
      <c r="N22"/>
      <c r="O22"/>
      <c r="P22"/>
      <c r="Q22"/>
      <c r="R22"/>
      <c r="S22"/>
    </row>
    <row r="23" spans="1:19" s="173" customFormat="1">
      <c r="A23" s="376"/>
      <c r="B23" s="93" t="s">
        <v>276</v>
      </c>
      <c r="C23" s="233"/>
      <c r="D23" s="234"/>
      <c r="E23" s="234"/>
      <c r="F23" s="234"/>
      <c r="G23" s="234">
        <f>F23*D23</f>
        <v>0</v>
      </c>
      <c r="H23" s="234">
        <v>0</v>
      </c>
      <c r="I23" s="234">
        <f>H23*D23</f>
        <v>0</v>
      </c>
      <c r="J23" s="377">
        <f>I23+G23</f>
        <v>0</v>
      </c>
      <c r="K23"/>
      <c r="L23"/>
      <c r="M23"/>
      <c r="N23"/>
      <c r="O23"/>
      <c r="P23"/>
      <c r="Q23"/>
      <c r="R23"/>
      <c r="S23"/>
    </row>
    <row r="24" spans="1:19" s="173" customFormat="1" ht="25.5">
      <c r="A24" s="366" t="s">
        <v>82</v>
      </c>
      <c r="B24" s="222" t="s">
        <v>236</v>
      </c>
      <c r="C24" s="223" t="s">
        <v>10</v>
      </c>
      <c r="D24" s="224">
        <v>1</v>
      </c>
      <c r="E24" s="229"/>
      <c r="F24" s="229">
        <v>800</v>
      </c>
      <c r="G24" s="224">
        <f>F24*D24</f>
        <v>800</v>
      </c>
      <c r="H24" s="229"/>
      <c r="I24" s="224">
        <f>H24*D24</f>
        <v>0</v>
      </c>
      <c r="J24" s="378">
        <f>I24+G24</f>
        <v>800</v>
      </c>
      <c r="K24"/>
      <c r="L24"/>
      <c r="M24"/>
      <c r="N24"/>
      <c r="O24"/>
      <c r="P24"/>
      <c r="Q24"/>
      <c r="R24"/>
      <c r="S24"/>
    </row>
    <row r="25" spans="1:19" s="173" customFormat="1">
      <c r="A25" s="366" t="s">
        <v>143</v>
      </c>
      <c r="B25" s="222" t="s">
        <v>237</v>
      </c>
      <c r="C25" s="226" t="s">
        <v>12</v>
      </c>
      <c r="D25" s="227">
        <v>1</v>
      </c>
      <c r="E25" s="235"/>
      <c r="F25" s="235"/>
      <c r="G25" s="235"/>
      <c r="H25" s="229">
        <v>27.11</v>
      </c>
      <c r="I25" s="229">
        <f>H25*D25</f>
        <v>27.11</v>
      </c>
      <c r="J25" s="229">
        <f t="shared" ref="J25" si="1">I25+G25</f>
        <v>27.11</v>
      </c>
      <c r="K25"/>
      <c r="L25"/>
      <c r="M25"/>
      <c r="N25"/>
      <c r="O25"/>
      <c r="P25"/>
      <c r="Q25"/>
      <c r="R25"/>
      <c r="S25"/>
    </row>
    <row r="26" spans="1:19" s="173" customFormat="1">
      <c r="A26" s="379"/>
      <c r="B26" s="236" t="s">
        <v>277</v>
      </c>
      <c r="C26" s="226" t="s">
        <v>88</v>
      </c>
      <c r="D26" s="237"/>
      <c r="E26" s="235"/>
      <c r="F26" s="235"/>
      <c r="G26" s="235"/>
      <c r="H26" s="235"/>
      <c r="I26" s="235"/>
      <c r="J26" s="397">
        <f>SUM(J24:J25)</f>
        <v>827.11</v>
      </c>
      <c r="K26"/>
      <c r="L26"/>
      <c r="M26"/>
      <c r="N26"/>
      <c r="O26"/>
      <c r="P26"/>
      <c r="Q26"/>
      <c r="R26"/>
      <c r="S26"/>
    </row>
    <row r="27" spans="1:19">
      <c r="A27" s="380"/>
      <c r="B27" s="174"/>
      <c r="C27" s="175"/>
      <c r="D27" s="100"/>
      <c r="E27" s="100"/>
      <c r="F27" s="100"/>
      <c r="G27" s="100"/>
      <c r="H27" s="100"/>
      <c r="I27" s="100"/>
      <c r="J27" s="381"/>
    </row>
    <row r="28" spans="1:19" ht="8.1" customHeight="1">
      <c r="A28" s="239"/>
      <c r="B28" s="314"/>
      <c r="C28" s="194"/>
      <c r="D28" s="195"/>
      <c r="E28" s="195"/>
      <c r="F28" s="195"/>
      <c r="G28" s="195"/>
      <c r="H28" s="195"/>
      <c r="I28" s="195"/>
      <c r="J28" s="315"/>
    </row>
    <row r="29" spans="1:19">
      <c r="A29" s="240" t="s">
        <v>90</v>
      </c>
      <c r="B29" s="241" t="s">
        <v>325</v>
      </c>
      <c r="C29" s="186"/>
      <c r="D29" s="183"/>
      <c r="E29" s="183"/>
      <c r="F29" s="183"/>
      <c r="G29" s="183"/>
      <c r="H29" s="183"/>
      <c r="I29" s="192"/>
      <c r="J29" s="193">
        <f>J33</f>
        <v>43.291499999999999</v>
      </c>
    </row>
    <row r="30" spans="1:19">
      <c r="A30" s="382"/>
      <c r="B30" s="93" t="s">
        <v>278</v>
      </c>
      <c r="C30" s="94"/>
      <c r="D30" s="95"/>
      <c r="E30" s="95"/>
      <c r="F30" s="95"/>
      <c r="G30" s="95"/>
      <c r="H30" s="95"/>
      <c r="I30" s="95"/>
      <c r="J30" s="373"/>
    </row>
    <row r="31" spans="1:19" ht="22.5">
      <c r="A31" s="366" t="s">
        <v>321</v>
      </c>
      <c r="B31" s="96" t="s">
        <v>323</v>
      </c>
      <c r="C31" s="97" t="s">
        <v>55</v>
      </c>
      <c r="D31" s="98">
        <v>1</v>
      </c>
      <c r="E31" s="98"/>
      <c r="F31" s="98">
        <v>42.35</v>
      </c>
      <c r="G31" s="98">
        <f>D31*F31</f>
        <v>42.35</v>
      </c>
      <c r="H31" s="98"/>
      <c r="I31" s="98"/>
      <c r="J31" s="367">
        <f>G31</f>
        <v>42.35</v>
      </c>
    </row>
    <row r="32" spans="1:19">
      <c r="A32" s="366" t="s">
        <v>303</v>
      </c>
      <c r="B32" s="96" t="s">
        <v>136</v>
      </c>
      <c r="C32" s="97" t="s">
        <v>12</v>
      </c>
      <c r="D32" s="98">
        <v>0.05</v>
      </c>
      <c r="E32" s="98"/>
      <c r="F32" s="98"/>
      <c r="G32" s="98"/>
      <c r="H32" s="98">
        <v>18.829999999999998</v>
      </c>
      <c r="I32" s="98">
        <f>H32*D32</f>
        <v>0.9415</v>
      </c>
      <c r="J32" s="367">
        <f>I32</f>
        <v>0.9415</v>
      </c>
    </row>
    <row r="33" spans="1:10">
      <c r="A33" s="380"/>
      <c r="B33" s="243" t="s">
        <v>87</v>
      </c>
      <c r="C33" s="175"/>
      <c r="D33" s="100"/>
      <c r="E33" s="100"/>
      <c r="F33" s="100"/>
      <c r="G33" s="100"/>
      <c r="H33" s="100"/>
      <c r="I33" s="100"/>
      <c r="J33" s="397">
        <f>SUM(J31:J32)</f>
        <v>43.291499999999999</v>
      </c>
    </row>
    <row r="34" spans="1:10" ht="8.1" customHeight="1">
      <c r="A34" s="239"/>
      <c r="B34" s="324"/>
      <c r="C34" s="194"/>
      <c r="D34" s="195"/>
      <c r="E34" s="195"/>
      <c r="F34" s="195"/>
      <c r="G34" s="195"/>
      <c r="H34" s="195"/>
      <c r="I34" s="195"/>
      <c r="J34" s="315"/>
    </row>
    <row r="35" spans="1:10">
      <c r="A35" s="238" t="s">
        <v>109</v>
      </c>
      <c r="B35" s="241" t="s">
        <v>326</v>
      </c>
      <c r="C35" s="325"/>
      <c r="D35" s="183"/>
      <c r="E35" s="183"/>
      <c r="F35" s="183"/>
      <c r="G35" s="183"/>
      <c r="H35" s="183"/>
      <c r="I35" s="326"/>
      <c r="J35" s="193">
        <f>J38</f>
        <v>28.781500000000001</v>
      </c>
    </row>
    <row r="36" spans="1:10" ht="25.5">
      <c r="A36" s="383" t="s">
        <v>304</v>
      </c>
      <c r="B36" s="222" t="s">
        <v>322</v>
      </c>
      <c r="C36" s="94" t="s">
        <v>265</v>
      </c>
      <c r="D36" s="95">
        <v>1</v>
      </c>
      <c r="E36" s="95"/>
      <c r="F36" s="95">
        <v>27.84</v>
      </c>
      <c r="G36" s="95">
        <f>F36*D36</f>
        <v>27.84</v>
      </c>
      <c r="H36" s="95"/>
      <c r="I36" s="95"/>
      <c r="J36" s="373">
        <f>G36</f>
        <v>27.84</v>
      </c>
    </row>
    <row r="37" spans="1:10">
      <c r="A37" s="366" t="s">
        <v>303</v>
      </c>
      <c r="B37" s="96" t="s">
        <v>136</v>
      </c>
      <c r="C37" s="97" t="s">
        <v>12</v>
      </c>
      <c r="D37" s="98">
        <v>0.05</v>
      </c>
      <c r="E37" s="98"/>
      <c r="F37" s="98"/>
      <c r="G37" s="98"/>
      <c r="H37" s="98">
        <v>18.829999999999998</v>
      </c>
      <c r="I37" s="98">
        <f>H37*D37</f>
        <v>0.9415</v>
      </c>
      <c r="J37" s="367">
        <f>I37</f>
        <v>0.9415</v>
      </c>
    </row>
    <row r="38" spans="1:10">
      <c r="A38" s="380"/>
      <c r="B38" s="243" t="s">
        <v>87</v>
      </c>
      <c r="C38" s="175"/>
      <c r="D38" s="100"/>
      <c r="E38" s="100"/>
      <c r="F38" s="100"/>
      <c r="G38" s="100"/>
      <c r="H38" s="100"/>
      <c r="I38" s="100"/>
      <c r="J38" s="397">
        <f>SUM(J36:J37)</f>
        <v>28.781500000000001</v>
      </c>
    </row>
    <row r="39" spans="1:10" ht="8.1" customHeight="1">
      <c r="A39" s="239"/>
      <c r="B39" s="324"/>
      <c r="C39" s="194"/>
      <c r="D39" s="195"/>
      <c r="E39" s="195"/>
      <c r="F39" s="195"/>
      <c r="G39" s="195"/>
      <c r="H39" s="195"/>
      <c r="I39" s="195"/>
      <c r="J39" s="315"/>
    </row>
    <row r="40" spans="1:10">
      <c r="A40" s="238" t="s">
        <v>171</v>
      </c>
      <c r="B40" s="241" t="s">
        <v>337</v>
      </c>
      <c r="C40" s="325"/>
      <c r="D40" s="183"/>
      <c r="E40" s="183"/>
      <c r="F40" s="183"/>
      <c r="G40" s="183"/>
      <c r="H40" s="183"/>
      <c r="I40" s="326"/>
      <c r="J40" s="193">
        <f>J43</f>
        <v>2.1915</v>
      </c>
    </row>
    <row r="41" spans="1:10" ht="22.5">
      <c r="A41" s="384" t="s">
        <v>305</v>
      </c>
      <c r="B41" s="222" t="s">
        <v>336</v>
      </c>
      <c r="C41" s="191" t="s">
        <v>1</v>
      </c>
      <c r="D41" s="95">
        <v>1</v>
      </c>
      <c r="E41" s="95"/>
      <c r="F41" s="95">
        <v>1.25</v>
      </c>
      <c r="G41" s="95">
        <f>F41*D41</f>
        <v>1.25</v>
      </c>
      <c r="H41" s="95"/>
      <c r="I41" s="95"/>
      <c r="J41" s="373">
        <f>G41</f>
        <v>1.25</v>
      </c>
    </row>
    <row r="42" spans="1:10">
      <c r="A42" s="366" t="s">
        <v>303</v>
      </c>
      <c r="B42" s="96" t="s">
        <v>136</v>
      </c>
      <c r="C42" s="97" t="s">
        <v>12</v>
      </c>
      <c r="D42" s="98">
        <v>0.05</v>
      </c>
      <c r="E42" s="98"/>
      <c r="F42" s="98"/>
      <c r="G42" s="98"/>
      <c r="H42" s="98">
        <v>18.829999999999998</v>
      </c>
      <c r="I42" s="98">
        <f>H42*D42</f>
        <v>0.9415</v>
      </c>
      <c r="J42" s="367">
        <f>I42</f>
        <v>0.9415</v>
      </c>
    </row>
    <row r="43" spans="1:10">
      <c r="A43" s="380"/>
      <c r="B43" s="243" t="s">
        <v>87</v>
      </c>
      <c r="C43" s="175"/>
      <c r="D43" s="100"/>
      <c r="E43" s="100"/>
      <c r="F43" s="100"/>
      <c r="G43" s="100"/>
      <c r="H43" s="100"/>
      <c r="I43" s="100"/>
      <c r="J43" s="397">
        <f>SUM(J41:J42)</f>
        <v>2.1915</v>
      </c>
    </row>
    <row r="44" spans="1:10" ht="8.1" customHeight="1">
      <c r="A44" s="239"/>
      <c r="B44" s="314"/>
      <c r="C44" s="194"/>
      <c r="D44" s="195"/>
      <c r="E44" s="195"/>
      <c r="F44" s="195"/>
      <c r="G44" s="195"/>
      <c r="H44" s="195"/>
      <c r="I44" s="195"/>
      <c r="J44" s="315"/>
    </row>
    <row r="45" spans="1:10">
      <c r="A45" s="238" t="s">
        <v>173</v>
      </c>
      <c r="B45" s="242" t="s">
        <v>324</v>
      </c>
      <c r="C45" s="325"/>
      <c r="D45" s="183"/>
      <c r="E45" s="183"/>
      <c r="F45" s="183"/>
      <c r="G45" s="183"/>
      <c r="H45" s="183"/>
      <c r="I45" s="326"/>
      <c r="J45" s="193">
        <f>J48</f>
        <v>6.4729999999999999</v>
      </c>
    </row>
    <row r="46" spans="1:10" ht="25.5">
      <c r="A46" s="383" t="s">
        <v>304</v>
      </c>
      <c r="B46" s="222" t="s">
        <v>330</v>
      </c>
      <c r="C46" s="191" t="s">
        <v>1</v>
      </c>
      <c r="D46" s="95">
        <v>1</v>
      </c>
      <c r="E46" s="95"/>
      <c r="F46" s="95">
        <v>4.59</v>
      </c>
      <c r="G46" s="95">
        <f>F46*D46</f>
        <v>4.59</v>
      </c>
      <c r="H46" s="95"/>
      <c r="I46" s="95"/>
      <c r="J46" s="373">
        <f>G46</f>
        <v>4.59</v>
      </c>
    </row>
    <row r="47" spans="1:10">
      <c r="A47" s="366" t="s">
        <v>303</v>
      </c>
      <c r="B47" s="222" t="s">
        <v>136</v>
      </c>
      <c r="C47" s="97" t="s">
        <v>12</v>
      </c>
      <c r="D47" s="98">
        <v>0.1</v>
      </c>
      <c r="E47" s="98"/>
      <c r="F47" s="98"/>
      <c r="G47" s="98"/>
      <c r="H47" s="98">
        <v>18.829999999999998</v>
      </c>
      <c r="I47" s="98">
        <f>H47*D47</f>
        <v>1.883</v>
      </c>
      <c r="J47" s="367">
        <f>I47</f>
        <v>1.883</v>
      </c>
    </row>
    <row r="48" spans="1:10">
      <c r="A48" s="380"/>
      <c r="B48" s="243" t="s">
        <v>87</v>
      </c>
      <c r="C48" s="175"/>
      <c r="D48" s="100"/>
      <c r="E48" s="100"/>
      <c r="F48" s="100"/>
      <c r="G48" s="100"/>
      <c r="H48" s="100"/>
      <c r="I48" s="100"/>
      <c r="J48" s="397">
        <f>SUM(J46:J47)</f>
        <v>6.4729999999999999</v>
      </c>
    </row>
    <row r="49" spans="1:10" ht="8.1" customHeight="1">
      <c r="A49" s="239"/>
      <c r="B49" s="314"/>
      <c r="C49" s="194"/>
      <c r="D49" s="195"/>
      <c r="E49" s="195"/>
      <c r="F49" s="195"/>
      <c r="G49" s="195"/>
      <c r="H49" s="195"/>
      <c r="I49" s="195"/>
      <c r="J49" s="315"/>
    </row>
    <row r="50" spans="1:10">
      <c r="A50" s="238" t="s">
        <v>175</v>
      </c>
      <c r="B50" s="244" t="s">
        <v>327</v>
      </c>
      <c r="C50" s="325"/>
      <c r="D50" s="183"/>
      <c r="E50" s="183"/>
      <c r="F50" s="183"/>
      <c r="G50" s="183"/>
      <c r="H50" s="183"/>
      <c r="I50" s="326"/>
      <c r="J50" s="193">
        <f>J53</f>
        <v>6.4414999999999996</v>
      </c>
    </row>
    <row r="51" spans="1:10" ht="25.5">
      <c r="A51" s="383" t="s">
        <v>332</v>
      </c>
      <c r="B51" s="222" t="s">
        <v>333</v>
      </c>
      <c r="C51" s="94" t="s">
        <v>265</v>
      </c>
      <c r="D51" s="95">
        <v>1</v>
      </c>
      <c r="E51" s="95"/>
      <c r="F51" s="95">
        <v>5.5</v>
      </c>
      <c r="G51" s="95">
        <f>F51*D51</f>
        <v>5.5</v>
      </c>
      <c r="H51" s="95"/>
      <c r="I51" s="95"/>
      <c r="J51" s="373">
        <f>G51</f>
        <v>5.5</v>
      </c>
    </row>
    <row r="52" spans="1:10">
      <c r="A52" s="366" t="s">
        <v>303</v>
      </c>
      <c r="B52" s="222" t="s">
        <v>136</v>
      </c>
      <c r="C52" s="97" t="s">
        <v>12</v>
      </c>
      <c r="D52" s="98">
        <v>0.05</v>
      </c>
      <c r="E52" s="98"/>
      <c r="F52" s="98"/>
      <c r="G52" s="98"/>
      <c r="H52" s="98">
        <v>18.829999999999998</v>
      </c>
      <c r="I52" s="98">
        <f>H52*D52</f>
        <v>0.9415</v>
      </c>
      <c r="J52" s="367">
        <f>I52</f>
        <v>0.9415</v>
      </c>
    </row>
    <row r="53" spans="1:10">
      <c r="A53" s="380"/>
      <c r="B53" s="243" t="s">
        <v>87</v>
      </c>
      <c r="C53" s="175"/>
      <c r="D53" s="100"/>
      <c r="E53" s="100"/>
      <c r="F53" s="100"/>
      <c r="G53" s="100"/>
      <c r="H53" s="100"/>
      <c r="I53" s="100"/>
      <c r="J53" s="397">
        <f>SUM(J51:J52)</f>
        <v>6.4414999999999996</v>
      </c>
    </row>
    <row r="54" spans="1:10" ht="8.1" customHeight="1">
      <c r="A54" s="239"/>
      <c r="B54" s="314"/>
      <c r="C54" s="194"/>
      <c r="D54" s="195"/>
      <c r="E54" s="195"/>
      <c r="F54" s="195"/>
      <c r="G54" s="195"/>
      <c r="H54" s="195"/>
      <c r="I54" s="195"/>
      <c r="J54" s="315"/>
    </row>
    <row r="55" spans="1:10">
      <c r="A55" s="245" t="s">
        <v>177</v>
      </c>
      <c r="B55" s="246" t="s">
        <v>329</v>
      </c>
      <c r="C55" s="196"/>
      <c r="D55" s="197"/>
      <c r="E55" s="197"/>
      <c r="F55" s="197"/>
      <c r="G55" s="197"/>
      <c r="H55" s="197"/>
      <c r="I55" s="197"/>
      <c r="J55" s="193">
        <f>J58</f>
        <v>30.237500000000001</v>
      </c>
    </row>
    <row r="56" spans="1:10" ht="22.5">
      <c r="A56" s="383" t="s">
        <v>331</v>
      </c>
      <c r="B56" s="181" t="s">
        <v>328</v>
      </c>
      <c r="C56" s="94" t="s">
        <v>1</v>
      </c>
      <c r="D56" s="95">
        <v>1</v>
      </c>
      <c r="E56" s="95"/>
      <c r="F56" s="95">
        <v>25.53</v>
      </c>
      <c r="G56" s="95">
        <f>F56*D56</f>
        <v>25.53</v>
      </c>
      <c r="H56" s="95"/>
      <c r="I56" s="95"/>
      <c r="J56" s="373">
        <f>G56</f>
        <v>25.53</v>
      </c>
    </row>
    <row r="57" spans="1:10">
      <c r="A57" s="366" t="s">
        <v>303</v>
      </c>
      <c r="B57" s="96" t="s">
        <v>136</v>
      </c>
      <c r="C57" s="97" t="s">
        <v>12</v>
      </c>
      <c r="D57" s="98">
        <v>0.25</v>
      </c>
      <c r="E57" s="98"/>
      <c r="F57" s="98"/>
      <c r="G57" s="98"/>
      <c r="H57" s="98">
        <v>18.829999999999998</v>
      </c>
      <c r="I57" s="98">
        <f>H57*D57</f>
        <v>4.7074999999999996</v>
      </c>
      <c r="J57" s="367">
        <f>I57</f>
        <v>4.7074999999999996</v>
      </c>
    </row>
    <row r="58" spans="1:10">
      <c r="A58" s="380"/>
      <c r="B58" s="243" t="s">
        <v>87</v>
      </c>
      <c r="C58" s="175"/>
      <c r="D58" s="100"/>
      <c r="E58" s="100"/>
      <c r="F58" s="100"/>
      <c r="G58" s="198"/>
      <c r="H58" s="100"/>
      <c r="I58" s="100"/>
      <c r="J58" s="397">
        <f>SUM(J56:J57)</f>
        <v>30.237500000000001</v>
      </c>
    </row>
    <row r="59" spans="1:10" ht="8.1" customHeight="1">
      <c r="A59" s="239"/>
      <c r="B59" s="327"/>
      <c r="C59" s="194"/>
      <c r="D59" s="195"/>
      <c r="E59" s="195"/>
      <c r="F59" s="195"/>
      <c r="G59" s="328"/>
      <c r="H59" s="195"/>
      <c r="I59" s="195"/>
      <c r="J59" s="329"/>
    </row>
    <row r="60" spans="1:10">
      <c r="A60" s="238" t="s">
        <v>175</v>
      </c>
      <c r="B60" s="244" t="s">
        <v>335</v>
      </c>
      <c r="C60" s="189"/>
      <c r="D60" s="190"/>
      <c r="E60" s="190"/>
      <c r="F60" s="190"/>
      <c r="G60" s="190"/>
      <c r="H60" s="190"/>
      <c r="I60" s="190"/>
      <c r="J60" s="193">
        <f>J63</f>
        <v>12.951499999999999</v>
      </c>
    </row>
    <row r="61" spans="1:10" ht="22.5">
      <c r="A61" s="383" t="s">
        <v>332</v>
      </c>
      <c r="B61" s="222" t="s">
        <v>334</v>
      </c>
      <c r="C61" s="94" t="s">
        <v>265</v>
      </c>
      <c r="D61" s="95">
        <v>1</v>
      </c>
      <c r="E61" s="95"/>
      <c r="F61" s="95">
        <v>12.01</v>
      </c>
      <c r="G61" s="95">
        <f>F61*D61</f>
        <v>12.01</v>
      </c>
      <c r="H61" s="95"/>
      <c r="I61" s="95"/>
      <c r="J61" s="373">
        <f>G61</f>
        <v>12.01</v>
      </c>
    </row>
    <row r="62" spans="1:10">
      <c r="A62" s="366" t="s">
        <v>303</v>
      </c>
      <c r="B62" s="222" t="s">
        <v>136</v>
      </c>
      <c r="C62" s="97" t="s">
        <v>12</v>
      </c>
      <c r="D62" s="98">
        <v>0.05</v>
      </c>
      <c r="E62" s="98"/>
      <c r="F62" s="98"/>
      <c r="G62" s="98"/>
      <c r="H62" s="98">
        <v>18.829999999999998</v>
      </c>
      <c r="I62" s="98">
        <f>H62*D62</f>
        <v>0.9415</v>
      </c>
      <c r="J62" s="367">
        <f>I62</f>
        <v>0.9415</v>
      </c>
    </row>
    <row r="63" spans="1:10">
      <c r="A63" s="380"/>
      <c r="B63" s="243" t="s">
        <v>87</v>
      </c>
      <c r="C63" s="175"/>
      <c r="D63" s="100"/>
      <c r="E63" s="100"/>
      <c r="F63" s="100"/>
      <c r="G63" s="100"/>
      <c r="H63" s="100"/>
      <c r="I63" s="100"/>
      <c r="J63" s="397">
        <f>SUM(J61:J62)</f>
        <v>12.951499999999999</v>
      </c>
    </row>
    <row r="64" spans="1:10" ht="8.1" customHeight="1">
      <c r="A64" s="239"/>
      <c r="B64" s="327"/>
      <c r="C64" s="194"/>
      <c r="D64" s="195"/>
      <c r="E64" s="195"/>
      <c r="F64" s="195"/>
      <c r="G64" s="328"/>
      <c r="H64" s="195"/>
      <c r="I64" s="195"/>
      <c r="J64" s="329"/>
    </row>
    <row r="65" spans="1:11" ht="51">
      <c r="A65" s="385" t="s">
        <v>188</v>
      </c>
      <c r="B65" s="330" t="s">
        <v>362</v>
      </c>
      <c r="C65" s="331" t="s">
        <v>15</v>
      </c>
      <c r="D65" s="332">
        <v>1</v>
      </c>
      <c r="E65" s="332"/>
      <c r="F65" s="332"/>
      <c r="G65" s="332"/>
      <c r="H65" s="332"/>
      <c r="I65" s="332"/>
      <c r="J65" s="386">
        <f>J89</f>
        <v>478.33219999999994</v>
      </c>
    </row>
    <row r="66" spans="1:11">
      <c r="A66" s="364"/>
      <c r="B66" s="333" t="s">
        <v>81</v>
      </c>
      <c r="C66" s="334"/>
      <c r="D66" s="335"/>
      <c r="E66" s="335"/>
      <c r="F66" s="335"/>
      <c r="G66" s="335"/>
      <c r="H66" s="335"/>
      <c r="I66" s="335"/>
      <c r="J66" s="365"/>
    </row>
    <row r="67" spans="1:11" ht="25.5">
      <c r="A67" s="387" t="s">
        <v>82</v>
      </c>
      <c r="B67" s="99" t="s">
        <v>358</v>
      </c>
      <c r="C67" s="97" t="s">
        <v>15</v>
      </c>
      <c r="D67" s="98">
        <v>1</v>
      </c>
      <c r="E67" s="98"/>
      <c r="F67" s="98">
        <v>0</v>
      </c>
      <c r="G67" s="98">
        <f t="shared" ref="G67:G71" si="2">F67*D67</f>
        <v>0</v>
      </c>
      <c r="H67" s="98"/>
      <c r="I67" s="98"/>
      <c r="J67" s="367">
        <f t="shared" ref="J67:J69" si="3">I67+G67</f>
        <v>0</v>
      </c>
    </row>
    <row r="68" spans="1:11" ht="22.5">
      <c r="A68" s="366" t="s">
        <v>110</v>
      </c>
      <c r="B68" s="96" t="s">
        <v>111</v>
      </c>
      <c r="C68" s="97" t="s">
        <v>13</v>
      </c>
      <c r="D68" s="98">
        <v>0.5</v>
      </c>
      <c r="E68" s="98"/>
      <c r="F68" s="98"/>
      <c r="G68" s="98"/>
      <c r="H68" s="98">
        <v>35.47</v>
      </c>
      <c r="I68" s="98">
        <f t="shared" ref="I68:I88" si="4">H68*D68</f>
        <v>17.734999999999999</v>
      </c>
      <c r="J68" s="367">
        <f t="shared" si="3"/>
        <v>17.734999999999999</v>
      </c>
    </row>
    <row r="69" spans="1:11" ht="22.5">
      <c r="A69" s="366" t="s">
        <v>112</v>
      </c>
      <c r="B69" s="96" t="s">
        <v>113</v>
      </c>
      <c r="C69" s="97" t="s">
        <v>13</v>
      </c>
      <c r="D69" s="98">
        <v>0.5</v>
      </c>
      <c r="E69" s="98"/>
      <c r="F69" s="98">
        <v>367.05</v>
      </c>
      <c r="G69" s="98">
        <f t="shared" si="2"/>
        <v>183.52500000000001</v>
      </c>
      <c r="H69" s="98"/>
      <c r="I69" s="98"/>
      <c r="J69" s="367">
        <f t="shared" si="3"/>
        <v>183.52500000000001</v>
      </c>
    </row>
    <row r="70" spans="1:11" ht="22.5">
      <c r="A70" s="388" t="s">
        <v>253</v>
      </c>
      <c r="B70" s="222" t="s">
        <v>254</v>
      </c>
      <c r="C70" s="94" t="s">
        <v>13</v>
      </c>
      <c r="D70" s="95">
        <v>0.5</v>
      </c>
      <c r="E70" s="95"/>
      <c r="F70" s="95"/>
      <c r="G70" s="95"/>
      <c r="H70" s="98">
        <v>79.5</v>
      </c>
      <c r="I70" s="95">
        <f t="shared" si="4"/>
        <v>39.75</v>
      </c>
      <c r="J70" s="367">
        <f t="shared" ref="J70:J88" si="5">I70+G70</f>
        <v>39.75</v>
      </c>
      <c r="K70">
        <f>0.5*0.5*2</f>
        <v>0.5</v>
      </c>
    </row>
    <row r="71" spans="1:11" ht="22.5">
      <c r="A71" s="366" t="s">
        <v>114</v>
      </c>
      <c r="B71" s="96" t="s">
        <v>115</v>
      </c>
      <c r="C71" s="97" t="s">
        <v>12</v>
      </c>
      <c r="D71" s="98">
        <v>1</v>
      </c>
      <c r="E71" s="98"/>
      <c r="F71" s="98">
        <v>115.94</v>
      </c>
      <c r="G71" s="98">
        <f t="shared" si="2"/>
        <v>115.94</v>
      </c>
      <c r="H71" s="98"/>
      <c r="I71" s="98">
        <f t="shared" si="4"/>
        <v>0</v>
      </c>
      <c r="J71" s="367">
        <f t="shared" si="5"/>
        <v>115.94</v>
      </c>
    </row>
    <row r="72" spans="1:11">
      <c r="A72" s="366" t="s">
        <v>116</v>
      </c>
      <c r="B72" s="96" t="s">
        <v>117</v>
      </c>
      <c r="C72" s="97" t="s">
        <v>12</v>
      </c>
      <c r="D72" s="98">
        <v>1</v>
      </c>
      <c r="E72" s="98"/>
      <c r="F72" s="98"/>
      <c r="G72" s="98"/>
      <c r="H72" s="98">
        <v>29.35</v>
      </c>
      <c r="I72" s="98">
        <f t="shared" si="4"/>
        <v>29.35</v>
      </c>
      <c r="J72" s="367">
        <f t="shared" si="5"/>
        <v>29.35</v>
      </c>
    </row>
    <row r="73" spans="1:11">
      <c r="A73" s="366" t="s">
        <v>93</v>
      </c>
      <c r="B73" s="96" t="s">
        <v>118</v>
      </c>
      <c r="C73" s="97" t="s">
        <v>12</v>
      </c>
      <c r="D73" s="98">
        <v>1</v>
      </c>
      <c r="E73" s="98"/>
      <c r="F73" s="98"/>
      <c r="G73" s="98">
        <f t="shared" ref="G73:G84" si="6">F73*D73</f>
        <v>0</v>
      </c>
      <c r="H73" s="98">
        <v>18.829999999999998</v>
      </c>
      <c r="I73" s="98">
        <f t="shared" si="4"/>
        <v>18.829999999999998</v>
      </c>
      <c r="J73" s="367">
        <f t="shared" si="5"/>
        <v>18.829999999999998</v>
      </c>
    </row>
    <row r="74" spans="1:11">
      <c r="A74" s="366" t="s">
        <v>95</v>
      </c>
      <c r="B74" s="96" t="s">
        <v>119</v>
      </c>
      <c r="C74" s="97" t="s">
        <v>12</v>
      </c>
      <c r="D74" s="98">
        <v>1</v>
      </c>
      <c r="E74" s="98"/>
      <c r="F74" s="98"/>
      <c r="G74" s="98">
        <f t="shared" si="6"/>
        <v>0</v>
      </c>
      <c r="H74" s="98">
        <v>23.28</v>
      </c>
      <c r="I74" s="98">
        <f t="shared" si="4"/>
        <v>23.28</v>
      </c>
      <c r="J74" s="367">
        <f t="shared" si="5"/>
        <v>23.28</v>
      </c>
    </row>
    <row r="75" spans="1:11" ht="25.5">
      <c r="A75" s="366" t="s">
        <v>82</v>
      </c>
      <c r="B75" s="99" t="s">
        <v>359</v>
      </c>
      <c r="C75" s="97" t="s">
        <v>15</v>
      </c>
      <c r="D75" s="98">
        <v>1</v>
      </c>
      <c r="E75" s="98"/>
      <c r="F75" s="98">
        <v>0</v>
      </c>
      <c r="G75" s="98">
        <f t="shared" si="6"/>
        <v>0</v>
      </c>
      <c r="H75" s="98"/>
      <c r="I75" s="98"/>
      <c r="J75" s="367">
        <f t="shared" si="5"/>
        <v>0</v>
      </c>
    </row>
    <row r="76" spans="1:11">
      <c r="A76" s="366" t="s">
        <v>93</v>
      </c>
      <c r="B76" s="96" t="s">
        <v>267</v>
      </c>
      <c r="C76" s="97" t="s">
        <v>12</v>
      </c>
      <c r="D76" s="98">
        <v>0.5</v>
      </c>
      <c r="E76" s="98"/>
      <c r="F76" s="98"/>
      <c r="G76" s="98">
        <f t="shared" si="6"/>
        <v>0</v>
      </c>
      <c r="H76" s="98">
        <v>18.829999999999998</v>
      </c>
      <c r="I76" s="98">
        <f t="shared" si="4"/>
        <v>9.4149999999999991</v>
      </c>
      <c r="J76" s="367">
        <f t="shared" si="5"/>
        <v>9.4149999999999991</v>
      </c>
    </row>
    <row r="77" spans="1:11">
      <c r="A77" s="366" t="s">
        <v>95</v>
      </c>
      <c r="B77" s="96" t="s">
        <v>268</v>
      </c>
      <c r="C77" s="97" t="s">
        <v>12</v>
      </c>
      <c r="D77" s="98">
        <v>0.5</v>
      </c>
      <c r="E77" s="98"/>
      <c r="F77" s="98"/>
      <c r="G77" s="98">
        <f t="shared" si="6"/>
        <v>0</v>
      </c>
      <c r="H77" s="98">
        <v>23.38</v>
      </c>
      <c r="I77" s="98">
        <f t="shared" si="4"/>
        <v>11.69</v>
      </c>
      <c r="J77" s="367">
        <f t="shared" si="5"/>
        <v>11.69</v>
      </c>
    </row>
    <row r="78" spans="1:11">
      <c r="A78" s="366" t="s">
        <v>82</v>
      </c>
      <c r="B78" s="96" t="s">
        <v>360</v>
      </c>
      <c r="C78" s="97" t="s">
        <v>15</v>
      </c>
      <c r="D78" s="98">
        <v>2</v>
      </c>
      <c r="E78" s="98"/>
      <c r="F78" s="98">
        <v>0</v>
      </c>
      <c r="G78" s="98">
        <f t="shared" si="6"/>
        <v>0</v>
      </c>
      <c r="H78" s="98">
        <v>0</v>
      </c>
      <c r="I78" s="98">
        <f t="shared" si="4"/>
        <v>0</v>
      </c>
      <c r="J78" s="367">
        <f t="shared" si="5"/>
        <v>0</v>
      </c>
    </row>
    <row r="79" spans="1:11">
      <c r="A79" s="366" t="s">
        <v>95</v>
      </c>
      <c r="B79" s="96" t="s">
        <v>269</v>
      </c>
      <c r="C79" s="97" t="s">
        <v>12</v>
      </c>
      <c r="D79" s="98">
        <v>0.1</v>
      </c>
      <c r="E79" s="98"/>
      <c r="F79" s="98"/>
      <c r="G79" s="98">
        <f t="shared" si="6"/>
        <v>0</v>
      </c>
      <c r="H79" s="98">
        <v>23.38</v>
      </c>
      <c r="I79" s="98">
        <f t="shared" si="4"/>
        <v>2.3380000000000001</v>
      </c>
      <c r="J79" s="367">
        <f t="shared" si="5"/>
        <v>2.3380000000000001</v>
      </c>
    </row>
    <row r="80" spans="1:11">
      <c r="A80" s="366" t="s">
        <v>82</v>
      </c>
      <c r="B80" s="96" t="s">
        <v>361</v>
      </c>
      <c r="C80" s="97" t="s">
        <v>15</v>
      </c>
      <c r="D80" s="98">
        <v>2</v>
      </c>
      <c r="E80" s="98"/>
      <c r="F80" s="98">
        <v>0</v>
      </c>
      <c r="G80" s="98">
        <f t="shared" si="6"/>
        <v>0</v>
      </c>
      <c r="H80" s="98">
        <v>0</v>
      </c>
      <c r="I80" s="98">
        <f t="shared" si="4"/>
        <v>0</v>
      </c>
      <c r="J80" s="367">
        <f t="shared" si="5"/>
        <v>0</v>
      </c>
    </row>
    <row r="81" spans="1:10">
      <c r="A81" s="366" t="s">
        <v>93</v>
      </c>
      <c r="B81" s="96" t="s">
        <v>270</v>
      </c>
      <c r="C81" s="97" t="s">
        <v>12</v>
      </c>
      <c r="D81" s="98">
        <v>0.5</v>
      </c>
      <c r="E81" s="98"/>
      <c r="F81" s="98"/>
      <c r="G81" s="98">
        <f t="shared" si="6"/>
        <v>0</v>
      </c>
      <c r="H81" s="98">
        <v>18.829999999999998</v>
      </c>
      <c r="I81" s="98">
        <f t="shared" si="4"/>
        <v>9.4149999999999991</v>
      </c>
      <c r="J81" s="367">
        <f t="shared" si="5"/>
        <v>9.4149999999999991</v>
      </c>
    </row>
    <row r="82" spans="1:10">
      <c r="A82" s="366" t="s">
        <v>95</v>
      </c>
      <c r="B82" s="96" t="s">
        <v>269</v>
      </c>
      <c r="C82" s="97" t="s">
        <v>12</v>
      </c>
      <c r="D82" s="98">
        <v>0.5</v>
      </c>
      <c r="E82" s="98"/>
      <c r="F82" s="98"/>
      <c r="G82" s="98">
        <f t="shared" si="6"/>
        <v>0</v>
      </c>
      <c r="H82" s="98">
        <v>23.38</v>
      </c>
      <c r="I82" s="98">
        <f t="shared" si="4"/>
        <v>11.69</v>
      </c>
      <c r="J82" s="367">
        <f t="shared" si="5"/>
        <v>11.69</v>
      </c>
    </row>
    <row r="83" spans="1:10">
      <c r="A83" s="366" t="s">
        <v>82</v>
      </c>
      <c r="B83" s="96" t="s">
        <v>120</v>
      </c>
      <c r="C83" s="97" t="s">
        <v>1</v>
      </c>
      <c r="D83" s="98">
        <v>3</v>
      </c>
      <c r="E83" s="98"/>
      <c r="F83" s="98">
        <v>1.1100000000000001</v>
      </c>
      <c r="G83" s="100">
        <f t="shared" si="6"/>
        <v>3.33</v>
      </c>
      <c r="H83" s="98"/>
      <c r="I83" s="98">
        <f t="shared" si="4"/>
        <v>0</v>
      </c>
      <c r="J83" s="367">
        <f t="shared" si="5"/>
        <v>3.33</v>
      </c>
    </row>
    <row r="84" spans="1:10">
      <c r="A84" s="366" t="s">
        <v>93</v>
      </c>
      <c r="B84" s="96" t="s">
        <v>121</v>
      </c>
      <c r="C84" s="97" t="s">
        <v>12</v>
      </c>
      <c r="D84" s="98">
        <v>0.01</v>
      </c>
      <c r="E84" s="98"/>
      <c r="F84" s="98"/>
      <c r="G84" s="98">
        <f t="shared" si="6"/>
        <v>0</v>
      </c>
      <c r="H84" s="98">
        <v>18.829999999999998</v>
      </c>
      <c r="I84" s="98">
        <f t="shared" si="4"/>
        <v>0.1883</v>
      </c>
      <c r="J84" s="367">
        <f t="shared" si="5"/>
        <v>0.1883</v>
      </c>
    </row>
    <row r="85" spans="1:10">
      <c r="A85" s="366" t="s">
        <v>95</v>
      </c>
      <c r="B85" s="96" t="s">
        <v>122</v>
      </c>
      <c r="C85" s="97" t="s">
        <v>12</v>
      </c>
      <c r="D85" s="98">
        <v>0.01</v>
      </c>
      <c r="E85" s="98"/>
      <c r="F85" s="98"/>
      <c r="G85" s="100"/>
      <c r="H85" s="98">
        <v>23.38</v>
      </c>
      <c r="I85" s="98">
        <f t="shared" si="4"/>
        <v>0.23380000000000001</v>
      </c>
      <c r="J85" s="367">
        <f t="shared" si="5"/>
        <v>0.23380000000000001</v>
      </c>
    </row>
    <row r="86" spans="1:10" ht="22.5">
      <c r="A86" s="366" t="s">
        <v>123</v>
      </c>
      <c r="B86" s="96" t="s">
        <v>124</v>
      </c>
      <c r="C86" s="97" t="s">
        <v>1</v>
      </c>
      <c r="D86" s="98">
        <v>3</v>
      </c>
      <c r="E86" s="98"/>
      <c r="F86" s="98">
        <v>0.4</v>
      </c>
      <c r="G86" s="100">
        <f t="shared" ref="G86:G87" si="7">F86*D86</f>
        <v>1.2000000000000002</v>
      </c>
      <c r="H86" s="98"/>
      <c r="I86" s="98">
        <f t="shared" si="4"/>
        <v>0</v>
      </c>
      <c r="J86" s="367">
        <f t="shared" si="5"/>
        <v>1.2000000000000002</v>
      </c>
    </row>
    <row r="87" spans="1:10">
      <c r="A87" s="366" t="s">
        <v>93</v>
      </c>
      <c r="B87" s="96" t="s">
        <v>125</v>
      </c>
      <c r="C87" s="97" t="s">
        <v>12</v>
      </c>
      <c r="D87" s="98">
        <v>0.01</v>
      </c>
      <c r="E87" s="98"/>
      <c r="F87" s="98"/>
      <c r="G87" s="98">
        <f t="shared" si="7"/>
        <v>0</v>
      </c>
      <c r="H87" s="98">
        <v>18.829999999999998</v>
      </c>
      <c r="I87" s="98">
        <f t="shared" si="4"/>
        <v>0.1883</v>
      </c>
      <c r="J87" s="367">
        <f t="shared" si="5"/>
        <v>0.1883</v>
      </c>
    </row>
    <row r="88" spans="1:10">
      <c r="A88" s="389" t="s">
        <v>95</v>
      </c>
      <c r="B88" s="174" t="s">
        <v>122</v>
      </c>
      <c r="C88" s="175" t="s">
        <v>12</v>
      </c>
      <c r="D88" s="100">
        <v>0.01</v>
      </c>
      <c r="E88" s="100"/>
      <c r="F88" s="100"/>
      <c r="G88" s="100"/>
      <c r="H88" s="100">
        <v>23.38</v>
      </c>
      <c r="I88" s="100">
        <f t="shared" si="4"/>
        <v>0.23380000000000001</v>
      </c>
      <c r="J88" s="367">
        <f t="shared" si="5"/>
        <v>0.23380000000000001</v>
      </c>
    </row>
    <row r="89" spans="1:10">
      <c r="A89" s="247"/>
      <c r="B89" s="176" t="s">
        <v>87</v>
      </c>
      <c r="C89" s="177" t="s">
        <v>88</v>
      </c>
      <c r="D89" s="178"/>
      <c r="E89" s="178"/>
      <c r="F89" s="178"/>
      <c r="G89" s="178">
        <f>SUM(G66:G88)</f>
        <v>303.995</v>
      </c>
      <c r="H89" s="178"/>
      <c r="I89" s="178">
        <f>SUM(I68:I88)</f>
        <v>174.33719999999997</v>
      </c>
      <c r="J89" s="179">
        <f>G89+I89</f>
        <v>478.33219999999994</v>
      </c>
    </row>
    <row r="90" spans="1:10" ht="8.1" customHeight="1" thickBot="1">
      <c r="A90" s="390"/>
      <c r="B90" s="336"/>
      <c r="C90" s="337"/>
      <c r="D90" s="338"/>
      <c r="E90" s="338"/>
      <c r="F90" s="338"/>
      <c r="G90" s="338"/>
      <c r="H90" s="338"/>
      <c r="I90" s="338"/>
      <c r="J90" s="391"/>
    </row>
    <row r="91" spans="1:10" ht="13.5" thickBot="1">
      <c r="A91" s="392" t="s">
        <v>190</v>
      </c>
      <c r="B91" s="253" t="s">
        <v>91</v>
      </c>
      <c r="C91" s="101" t="s">
        <v>15</v>
      </c>
      <c r="D91" s="102">
        <v>1</v>
      </c>
      <c r="E91" s="102"/>
      <c r="F91" s="102"/>
      <c r="G91" s="102"/>
      <c r="H91" s="102"/>
      <c r="I91" s="102"/>
      <c r="J91" s="393">
        <f>J113</f>
        <v>1894.3251</v>
      </c>
    </row>
    <row r="92" spans="1:10">
      <c r="A92" s="371"/>
      <c r="B92" s="93" t="s">
        <v>81</v>
      </c>
      <c r="C92" s="94"/>
      <c r="D92" s="95"/>
      <c r="E92" s="95"/>
      <c r="F92" s="95"/>
      <c r="G92" s="95"/>
      <c r="H92" s="95"/>
      <c r="I92" s="95"/>
      <c r="J92" s="373"/>
    </row>
    <row r="93" spans="1:10" ht="38.25">
      <c r="A93" s="366" t="s">
        <v>82</v>
      </c>
      <c r="B93" s="99" t="s">
        <v>92</v>
      </c>
      <c r="C93" s="97" t="s">
        <v>15</v>
      </c>
      <c r="D93" s="98">
        <v>1</v>
      </c>
      <c r="E93" s="98"/>
      <c r="F93" s="98">
        <v>285</v>
      </c>
      <c r="G93" s="98">
        <f t="shared" ref="G93:G112" si="8">F93*D93</f>
        <v>285</v>
      </c>
      <c r="H93" s="98"/>
      <c r="I93" s="98">
        <f>H93*D93</f>
        <v>0</v>
      </c>
      <c r="J93" s="367">
        <f t="shared" ref="J93:J112" si="9">I93+G93</f>
        <v>285</v>
      </c>
    </row>
    <row r="94" spans="1:10">
      <c r="A94" s="366" t="s">
        <v>93</v>
      </c>
      <c r="B94" s="96" t="s">
        <v>94</v>
      </c>
      <c r="C94" s="97" t="s">
        <v>12</v>
      </c>
      <c r="D94" s="98">
        <v>1</v>
      </c>
      <c r="E94" s="98"/>
      <c r="F94" s="98"/>
      <c r="G94" s="98">
        <f t="shared" si="8"/>
        <v>0</v>
      </c>
      <c r="H94" s="98">
        <v>18.829999999999998</v>
      </c>
      <c r="I94" s="98">
        <f>H94*D94</f>
        <v>18.829999999999998</v>
      </c>
      <c r="J94" s="367">
        <f t="shared" si="9"/>
        <v>18.829999999999998</v>
      </c>
    </row>
    <row r="95" spans="1:10">
      <c r="A95" s="366" t="s">
        <v>95</v>
      </c>
      <c r="B95" s="96" t="s">
        <v>96</v>
      </c>
      <c r="C95" s="97" t="s">
        <v>12</v>
      </c>
      <c r="D95" s="98">
        <v>1</v>
      </c>
      <c r="E95" s="98"/>
      <c r="F95" s="98"/>
      <c r="G95" s="98">
        <f t="shared" si="8"/>
        <v>0</v>
      </c>
      <c r="H95" s="98">
        <v>23.38</v>
      </c>
      <c r="I95" s="98">
        <f>H95*D95</f>
        <v>23.38</v>
      </c>
      <c r="J95" s="367">
        <f t="shared" si="9"/>
        <v>23.38</v>
      </c>
    </row>
    <row r="96" spans="1:10">
      <c r="A96" s="366" t="s">
        <v>82</v>
      </c>
      <c r="B96" s="99" t="s">
        <v>97</v>
      </c>
      <c r="C96" s="97" t="s">
        <v>15</v>
      </c>
      <c r="D96" s="98">
        <v>2</v>
      </c>
      <c r="E96" s="98"/>
      <c r="F96" s="98">
        <v>15.3</v>
      </c>
      <c r="G96" s="98">
        <f t="shared" si="8"/>
        <v>30.6</v>
      </c>
      <c r="H96" s="98"/>
      <c r="I96" s="98"/>
      <c r="J96" s="367">
        <f t="shared" si="9"/>
        <v>30.6</v>
      </c>
    </row>
    <row r="97" spans="1:10">
      <c r="A97" s="366" t="s">
        <v>93</v>
      </c>
      <c r="B97" s="96" t="s">
        <v>98</v>
      </c>
      <c r="C97" s="97" t="s">
        <v>12</v>
      </c>
      <c r="D97" s="98">
        <v>0.1</v>
      </c>
      <c r="E97" s="98"/>
      <c r="F97" s="98"/>
      <c r="G97" s="98">
        <f t="shared" si="8"/>
        <v>0</v>
      </c>
      <c r="H97" s="98">
        <v>18.829999999999998</v>
      </c>
      <c r="I97" s="98">
        <f>H97*D97</f>
        <v>1.883</v>
      </c>
      <c r="J97" s="367">
        <f t="shared" si="9"/>
        <v>1.883</v>
      </c>
    </row>
    <row r="98" spans="1:10">
      <c r="A98" s="366" t="s">
        <v>95</v>
      </c>
      <c r="B98" s="96" t="s">
        <v>99</v>
      </c>
      <c r="C98" s="97" t="s">
        <v>12</v>
      </c>
      <c r="D98" s="98">
        <v>0.1</v>
      </c>
      <c r="E98" s="98"/>
      <c r="F98" s="98"/>
      <c r="G98" s="98">
        <f t="shared" si="8"/>
        <v>0</v>
      </c>
      <c r="H98" s="98">
        <v>23.38</v>
      </c>
      <c r="I98" s="98">
        <f>H98*D98</f>
        <v>2.3380000000000001</v>
      </c>
      <c r="J98" s="367">
        <f t="shared" si="9"/>
        <v>2.3380000000000001</v>
      </c>
    </row>
    <row r="99" spans="1:10" ht="22.5">
      <c r="A99" s="366" t="s">
        <v>100</v>
      </c>
      <c r="B99" s="96" t="s">
        <v>101</v>
      </c>
      <c r="C99" s="97" t="s">
        <v>15</v>
      </c>
      <c r="D99" s="98">
        <v>1</v>
      </c>
      <c r="E99" s="98"/>
      <c r="F99" s="98">
        <v>29.87</v>
      </c>
      <c r="G99" s="98">
        <f t="shared" si="8"/>
        <v>29.87</v>
      </c>
      <c r="H99" s="98"/>
      <c r="I99" s="98">
        <f t="shared" ref="I99" si="10">H99*D99</f>
        <v>0</v>
      </c>
      <c r="J99" s="367">
        <f t="shared" si="9"/>
        <v>29.87</v>
      </c>
    </row>
    <row r="100" spans="1:10">
      <c r="A100" s="366" t="s">
        <v>82</v>
      </c>
      <c r="B100" s="96" t="s">
        <v>102</v>
      </c>
      <c r="C100" s="97" t="s">
        <v>15</v>
      </c>
      <c r="D100" s="98">
        <v>1</v>
      </c>
      <c r="E100" s="98"/>
      <c r="F100" s="98">
        <v>22.26</v>
      </c>
      <c r="G100" s="98">
        <f t="shared" si="8"/>
        <v>22.26</v>
      </c>
      <c r="H100" s="98"/>
      <c r="I100" s="98"/>
      <c r="J100" s="367">
        <f t="shared" si="9"/>
        <v>22.26</v>
      </c>
    </row>
    <row r="101" spans="1:10">
      <c r="A101" s="366" t="s">
        <v>93</v>
      </c>
      <c r="B101" s="96" t="s">
        <v>103</v>
      </c>
      <c r="C101" s="97" t="s">
        <v>12</v>
      </c>
      <c r="D101" s="98">
        <v>0.08</v>
      </c>
      <c r="E101" s="98"/>
      <c r="F101" s="98"/>
      <c r="G101" s="98">
        <f t="shared" si="8"/>
        <v>0</v>
      </c>
      <c r="H101" s="98">
        <v>18.829999999999998</v>
      </c>
      <c r="I101" s="98">
        <f>H101*D101</f>
        <v>1.5064</v>
      </c>
      <c r="J101" s="367">
        <f t="shared" si="9"/>
        <v>1.5064</v>
      </c>
    </row>
    <row r="102" spans="1:10">
      <c r="A102" s="366" t="s">
        <v>95</v>
      </c>
      <c r="B102" s="96" t="s">
        <v>104</v>
      </c>
      <c r="C102" s="97" t="s">
        <v>12</v>
      </c>
      <c r="D102" s="98">
        <v>0.08</v>
      </c>
      <c r="E102" s="98"/>
      <c r="F102" s="98"/>
      <c r="G102" s="98">
        <f t="shared" si="8"/>
        <v>0</v>
      </c>
      <c r="H102" s="98">
        <v>23.38</v>
      </c>
      <c r="I102" s="98">
        <f>H102*D102</f>
        <v>1.8704000000000001</v>
      </c>
      <c r="J102" s="367">
        <f t="shared" si="9"/>
        <v>1.8704000000000001</v>
      </c>
    </row>
    <row r="103" spans="1:10">
      <c r="A103" s="366" t="s">
        <v>349</v>
      </c>
      <c r="B103" s="96" t="s">
        <v>348</v>
      </c>
      <c r="C103" s="97" t="s">
        <v>15</v>
      </c>
      <c r="D103" s="98">
        <v>1</v>
      </c>
      <c r="E103" s="98"/>
      <c r="F103" s="98">
        <v>83.73</v>
      </c>
      <c r="G103" s="98">
        <f t="shared" si="8"/>
        <v>83.73</v>
      </c>
      <c r="H103" s="98"/>
      <c r="I103" s="98"/>
      <c r="J103" s="367">
        <f t="shared" si="9"/>
        <v>83.73</v>
      </c>
    </row>
    <row r="104" spans="1:10">
      <c r="A104" s="366" t="s">
        <v>93</v>
      </c>
      <c r="B104" s="96" t="s">
        <v>103</v>
      </c>
      <c r="C104" s="97" t="s">
        <v>12</v>
      </c>
      <c r="D104" s="98">
        <v>0.08</v>
      </c>
      <c r="E104" s="98"/>
      <c r="F104" s="98"/>
      <c r="G104" s="98">
        <f t="shared" si="8"/>
        <v>0</v>
      </c>
      <c r="H104" s="98">
        <v>18.829999999999998</v>
      </c>
      <c r="I104" s="98">
        <f>H104*D104</f>
        <v>1.5064</v>
      </c>
      <c r="J104" s="367">
        <f t="shared" si="9"/>
        <v>1.5064</v>
      </c>
    </row>
    <row r="105" spans="1:10">
      <c r="A105" s="366" t="s">
        <v>95</v>
      </c>
      <c r="B105" s="96" t="s">
        <v>104</v>
      </c>
      <c r="C105" s="97" t="s">
        <v>12</v>
      </c>
      <c r="D105" s="98">
        <v>0.08</v>
      </c>
      <c r="E105" s="98"/>
      <c r="F105" s="98"/>
      <c r="G105" s="98">
        <f t="shared" si="8"/>
        <v>0</v>
      </c>
      <c r="H105" s="98">
        <v>23.38</v>
      </c>
      <c r="I105" s="98">
        <f>H105*D105</f>
        <v>1.8704000000000001</v>
      </c>
      <c r="J105" s="367">
        <f t="shared" si="9"/>
        <v>1.8704000000000001</v>
      </c>
    </row>
    <row r="106" spans="1:10" ht="22.5">
      <c r="A106" s="366" t="s">
        <v>350</v>
      </c>
      <c r="B106" s="96" t="s">
        <v>351</v>
      </c>
      <c r="C106" s="97" t="s">
        <v>15</v>
      </c>
      <c r="D106" s="98">
        <v>1</v>
      </c>
      <c r="E106" s="98"/>
      <c r="F106" s="98">
        <v>1094.79</v>
      </c>
      <c r="G106" s="98">
        <f t="shared" si="8"/>
        <v>1094.79</v>
      </c>
      <c r="H106" s="98"/>
      <c r="I106" s="98"/>
      <c r="J106" s="367">
        <f t="shared" si="9"/>
        <v>1094.79</v>
      </c>
    </row>
    <row r="107" spans="1:10" ht="22.5">
      <c r="A107" s="366" t="s">
        <v>105</v>
      </c>
      <c r="B107" s="99" t="s">
        <v>352</v>
      </c>
      <c r="C107" s="97" t="s">
        <v>15</v>
      </c>
      <c r="D107" s="98">
        <v>6</v>
      </c>
      <c r="E107" s="98"/>
      <c r="F107" s="98">
        <v>11.31</v>
      </c>
      <c r="G107" s="100">
        <f t="shared" si="8"/>
        <v>67.86</v>
      </c>
      <c r="H107" s="98"/>
      <c r="I107" s="98">
        <f t="shared" ref="I107:I108" si="11">H107*D107</f>
        <v>0</v>
      </c>
      <c r="J107" s="367">
        <f t="shared" si="9"/>
        <v>67.86</v>
      </c>
    </row>
    <row r="108" spans="1:10">
      <c r="A108" s="366" t="s">
        <v>82</v>
      </c>
      <c r="B108" s="99" t="s">
        <v>106</v>
      </c>
      <c r="C108" s="97" t="s">
        <v>15</v>
      </c>
      <c r="D108" s="98">
        <v>3</v>
      </c>
      <c r="E108" s="98"/>
      <c r="F108" s="98">
        <v>38.79</v>
      </c>
      <c r="G108" s="100">
        <f t="shared" si="8"/>
        <v>116.37</v>
      </c>
      <c r="H108" s="98"/>
      <c r="I108" s="98">
        <f t="shared" si="11"/>
        <v>0</v>
      </c>
      <c r="J108" s="367">
        <f t="shared" si="9"/>
        <v>116.37</v>
      </c>
    </row>
    <row r="109" spans="1:10">
      <c r="A109" s="366" t="s">
        <v>93</v>
      </c>
      <c r="B109" s="96" t="s">
        <v>107</v>
      </c>
      <c r="C109" s="97" t="s">
        <v>12</v>
      </c>
      <c r="D109" s="98">
        <v>0.25</v>
      </c>
      <c r="E109" s="98"/>
      <c r="F109" s="98"/>
      <c r="G109" s="98">
        <f t="shared" si="8"/>
        <v>0</v>
      </c>
      <c r="H109" s="98">
        <v>18.829999999999998</v>
      </c>
      <c r="I109" s="98">
        <f>H109*D109</f>
        <v>4.7074999999999996</v>
      </c>
      <c r="J109" s="367">
        <f t="shared" si="9"/>
        <v>4.7074999999999996</v>
      </c>
    </row>
    <row r="110" spans="1:10">
      <c r="A110" s="366" t="s">
        <v>95</v>
      </c>
      <c r="B110" s="96" t="s">
        <v>108</v>
      </c>
      <c r="C110" s="97" t="s">
        <v>12</v>
      </c>
      <c r="D110" s="98">
        <v>0.25</v>
      </c>
      <c r="E110" s="98"/>
      <c r="F110" s="98"/>
      <c r="G110" s="98">
        <f t="shared" si="8"/>
        <v>0</v>
      </c>
      <c r="H110" s="98">
        <v>23.38</v>
      </c>
      <c r="I110" s="98">
        <f>H110*D110</f>
        <v>5.8449999999999998</v>
      </c>
      <c r="J110" s="367">
        <f t="shared" si="9"/>
        <v>5.8449999999999998</v>
      </c>
    </row>
    <row r="111" spans="1:10">
      <c r="A111" s="366" t="s">
        <v>82</v>
      </c>
      <c r="B111" s="96" t="s">
        <v>353</v>
      </c>
      <c r="C111" s="97" t="s">
        <v>15</v>
      </c>
      <c r="D111" s="98">
        <v>3</v>
      </c>
      <c r="E111" s="98"/>
      <c r="F111" s="98">
        <v>32.590000000000003</v>
      </c>
      <c r="G111" s="100">
        <f t="shared" si="8"/>
        <v>97.77000000000001</v>
      </c>
      <c r="H111" s="98"/>
      <c r="I111" s="100"/>
      <c r="J111" s="367">
        <f t="shared" si="9"/>
        <v>97.77000000000001</v>
      </c>
    </row>
    <row r="112" spans="1:10">
      <c r="A112" s="389" t="s">
        <v>95</v>
      </c>
      <c r="B112" s="174" t="s">
        <v>108</v>
      </c>
      <c r="C112" s="175" t="s">
        <v>12</v>
      </c>
      <c r="D112" s="100">
        <v>0.1</v>
      </c>
      <c r="E112" s="100"/>
      <c r="F112" s="100"/>
      <c r="G112" s="100">
        <f t="shared" si="8"/>
        <v>0</v>
      </c>
      <c r="H112" s="100">
        <v>23.38</v>
      </c>
      <c r="I112" s="100">
        <f>H112*D112</f>
        <v>2.3380000000000001</v>
      </c>
      <c r="J112" s="367">
        <f t="shared" si="9"/>
        <v>2.3380000000000001</v>
      </c>
    </row>
    <row r="113" spans="1:10">
      <c r="A113" s="248"/>
      <c r="B113" s="176" t="s">
        <v>87</v>
      </c>
      <c r="C113" s="177" t="s">
        <v>88</v>
      </c>
      <c r="D113" s="178"/>
      <c r="E113" s="178"/>
      <c r="F113" s="178"/>
      <c r="G113" s="178">
        <f>SUM(G93:G112)</f>
        <v>1828.25</v>
      </c>
      <c r="H113" s="178"/>
      <c r="I113" s="178">
        <f>SUM(I93:I112)</f>
        <v>66.075099999999992</v>
      </c>
      <c r="J113" s="179">
        <f>G113+I113</f>
        <v>1894.3251</v>
      </c>
    </row>
    <row r="114" spans="1:10" ht="8.1" customHeight="1">
      <c r="A114" s="239"/>
      <c r="B114" s="339"/>
      <c r="C114" s="340"/>
      <c r="D114" s="341"/>
      <c r="E114" s="341"/>
      <c r="F114" s="341"/>
      <c r="G114" s="341"/>
      <c r="H114" s="341"/>
      <c r="I114" s="341"/>
      <c r="J114" s="342"/>
    </row>
    <row r="115" spans="1:10" s="173" customFormat="1" ht="38.25">
      <c r="A115" s="249" t="s">
        <v>200</v>
      </c>
      <c r="B115" s="254" t="s">
        <v>354</v>
      </c>
      <c r="C115" s="343"/>
      <c r="D115" s="344"/>
      <c r="E115" s="344"/>
      <c r="F115" s="344"/>
      <c r="G115" s="344"/>
      <c r="H115" s="344"/>
      <c r="I115" s="345"/>
      <c r="J115" s="199">
        <f>J159</f>
        <v>9183.2080000000005</v>
      </c>
    </row>
    <row r="116" spans="1:10">
      <c r="A116" s="394"/>
      <c r="B116" s="358" t="s">
        <v>244</v>
      </c>
      <c r="C116" s="346"/>
      <c r="D116" s="346"/>
      <c r="E116" s="346"/>
      <c r="F116" s="346"/>
      <c r="G116" s="346"/>
      <c r="H116" s="346"/>
      <c r="I116" s="346"/>
      <c r="J116" s="395"/>
    </row>
    <row r="117" spans="1:10" ht="22.5">
      <c r="A117" s="388" t="s">
        <v>281</v>
      </c>
      <c r="B117" s="222" t="s">
        <v>282</v>
      </c>
      <c r="C117" s="97" t="s">
        <v>15</v>
      </c>
      <c r="D117" s="98">
        <v>1</v>
      </c>
      <c r="E117" s="224"/>
      <c r="F117" s="98">
        <v>758.71</v>
      </c>
      <c r="G117" s="98">
        <f t="shared" ref="G117:G158" si="12">F117*D117</f>
        <v>758.71</v>
      </c>
      <c r="H117" s="98"/>
      <c r="I117" s="95">
        <f t="shared" ref="I117:I158" si="13">H117*D117</f>
        <v>0</v>
      </c>
      <c r="J117" s="367">
        <f t="shared" ref="J117:J158" si="14">I117+G117</f>
        <v>758.71</v>
      </c>
    </row>
    <row r="118" spans="1:10" ht="25.5">
      <c r="A118" s="388" t="s">
        <v>247</v>
      </c>
      <c r="B118" s="222" t="s">
        <v>248</v>
      </c>
      <c r="C118" s="94" t="s">
        <v>13</v>
      </c>
      <c r="D118" s="95">
        <v>0.2</v>
      </c>
      <c r="E118" s="224"/>
      <c r="F118" s="95">
        <v>348.45</v>
      </c>
      <c r="G118" s="98">
        <f t="shared" si="12"/>
        <v>69.69</v>
      </c>
      <c r="H118" s="98"/>
      <c r="I118" s="95">
        <f t="shared" si="13"/>
        <v>0</v>
      </c>
      <c r="J118" s="367">
        <f t="shared" si="14"/>
        <v>69.69</v>
      </c>
    </row>
    <row r="119" spans="1:10" ht="25.5">
      <c r="A119" s="388" t="s">
        <v>249</v>
      </c>
      <c r="B119" s="222" t="s">
        <v>250</v>
      </c>
      <c r="C119" s="94" t="s">
        <v>12</v>
      </c>
      <c r="D119" s="95">
        <v>1.5</v>
      </c>
      <c r="E119" s="224">
        <f t="shared" ref="E119:E121" si="15">D119</f>
        <v>1.5</v>
      </c>
      <c r="F119" s="95">
        <v>43.81</v>
      </c>
      <c r="G119" s="98">
        <f t="shared" si="12"/>
        <v>65.715000000000003</v>
      </c>
      <c r="H119" s="98"/>
      <c r="I119" s="95">
        <f t="shared" si="13"/>
        <v>0</v>
      </c>
      <c r="J119" s="367">
        <f t="shared" si="14"/>
        <v>65.715000000000003</v>
      </c>
    </row>
    <row r="120" spans="1:10" ht="38.25">
      <c r="A120" s="388" t="s">
        <v>251</v>
      </c>
      <c r="B120" s="222" t="s">
        <v>252</v>
      </c>
      <c r="C120" s="94" t="s">
        <v>12</v>
      </c>
      <c r="D120" s="95">
        <v>1.5</v>
      </c>
      <c r="E120" s="224">
        <f t="shared" si="15"/>
        <v>1.5</v>
      </c>
      <c r="F120" s="95">
        <v>34.04</v>
      </c>
      <c r="G120" s="98">
        <f t="shared" si="12"/>
        <v>51.06</v>
      </c>
      <c r="H120" s="98"/>
      <c r="I120" s="95">
        <f t="shared" si="13"/>
        <v>0</v>
      </c>
      <c r="J120" s="367">
        <f t="shared" si="14"/>
        <v>51.06</v>
      </c>
    </row>
    <row r="121" spans="1:10">
      <c r="A121" s="388" t="s">
        <v>116</v>
      </c>
      <c r="B121" s="222" t="s">
        <v>246</v>
      </c>
      <c r="C121" s="223" t="s">
        <v>12</v>
      </c>
      <c r="D121" s="224">
        <v>1.5</v>
      </c>
      <c r="E121" s="224">
        <f t="shared" si="15"/>
        <v>1.5</v>
      </c>
      <c r="F121" s="224"/>
      <c r="G121" s="98">
        <f t="shared" si="12"/>
        <v>0</v>
      </c>
      <c r="H121" s="98">
        <v>29.35</v>
      </c>
      <c r="I121" s="95">
        <f t="shared" si="13"/>
        <v>44.025000000000006</v>
      </c>
      <c r="J121" s="367">
        <f t="shared" si="14"/>
        <v>44.025000000000006</v>
      </c>
    </row>
    <row r="122" spans="1:10" ht="22.5">
      <c r="A122" s="388" t="s">
        <v>253</v>
      </c>
      <c r="B122" s="222" t="s">
        <v>254</v>
      </c>
      <c r="C122" s="94" t="s">
        <v>13</v>
      </c>
      <c r="D122" s="95">
        <v>0.2</v>
      </c>
      <c r="E122" s="95"/>
      <c r="F122" s="95"/>
      <c r="G122" s="98">
        <f t="shared" si="12"/>
        <v>0</v>
      </c>
      <c r="H122" s="95">
        <v>82.18</v>
      </c>
      <c r="I122" s="95">
        <f t="shared" si="13"/>
        <v>16.436000000000003</v>
      </c>
      <c r="J122" s="367">
        <f t="shared" si="14"/>
        <v>16.436000000000003</v>
      </c>
    </row>
    <row r="123" spans="1:10">
      <c r="A123" s="388" t="s">
        <v>95</v>
      </c>
      <c r="B123" s="222" t="s">
        <v>146</v>
      </c>
      <c r="C123" s="94" t="s">
        <v>12</v>
      </c>
      <c r="D123" s="95">
        <v>6</v>
      </c>
      <c r="E123" s="224">
        <f>D123</f>
        <v>6</v>
      </c>
      <c r="F123" s="95"/>
      <c r="G123" s="98">
        <f t="shared" si="12"/>
        <v>0</v>
      </c>
      <c r="H123" s="98">
        <v>16.940000000000001</v>
      </c>
      <c r="I123" s="95">
        <f t="shared" si="13"/>
        <v>101.64000000000001</v>
      </c>
      <c r="J123" s="367">
        <f t="shared" si="14"/>
        <v>101.64000000000001</v>
      </c>
    </row>
    <row r="124" spans="1:10" ht="22.5">
      <c r="A124" s="388" t="s">
        <v>255</v>
      </c>
      <c r="B124" s="222" t="s">
        <v>256</v>
      </c>
      <c r="C124" s="94" t="s">
        <v>15</v>
      </c>
      <c r="D124" s="95">
        <v>2</v>
      </c>
      <c r="E124" s="95"/>
      <c r="F124" s="95">
        <v>73.36</v>
      </c>
      <c r="G124" s="98">
        <f t="shared" si="12"/>
        <v>146.72</v>
      </c>
      <c r="H124" s="95"/>
      <c r="I124" s="95">
        <f t="shared" si="13"/>
        <v>0</v>
      </c>
      <c r="J124" s="367">
        <f t="shared" si="14"/>
        <v>146.72</v>
      </c>
    </row>
    <row r="125" spans="1:10">
      <c r="A125" s="388" t="s">
        <v>95</v>
      </c>
      <c r="B125" s="222" t="s">
        <v>238</v>
      </c>
      <c r="C125" s="97" t="s">
        <v>12</v>
      </c>
      <c r="D125" s="98">
        <v>1</v>
      </c>
      <c r="E125" s="95">
        <f>D125</f>
        <v>1</v>
      </c>
      <c r="F125" s="224">
        <v>0</v>
      </c>
      <c r="G125" s="98">
        <f t="shared" si="12"/>
        <v>0</v>
      </c>
      <c r="H125" s="98">
        <v>23.28</v>
      </c>
      <c r="I125" s="95">
        <f t="shared" si="13"/>
        <v>23.28</v>
      </c>
      <c r="J125" s="367">
        <f t="shared" si="14"/>
        <v>23.28</v>
      </c>
    </row>
    <row r="126" spans="1:10">
      <c r="A126" s="388" t="s">
        <v>82</v>
      </c>
      <c r="B126" s="222" t="s">
        <v>283</v>
      </c>
      <c r="C126" s="94" t="s">
        <v>15</v>
      </c>
      <c r="D126" s="95">
        <v>4</v>
      </c>
      <c r="E126" s="95"/>
      <c r="F126" s="234">
        <v>19.2</v>
      </c>
      <c r="G126" s="98">
        <f t="shared" si="12"/>
        <v>76.8</v>
      </c>
      <c r="H126" s="95"/>
      <c r="I126" s="95">
        <f t="shared" si="13"/>
        <v>0</v>
      </c>
      <c r="J126" s="367">
        <f t="shared" si="14"/>
        <v>76.8</v>
      </c>
    </row>
    <row r="127" spans="1:10">
      <c r="A127" s="388" t="s">
        <v>95</v>
      </c>
      <c r="B127" s="222" t="s">
        <v>238</v>
      </c>
      <c r="C127" s="97" t="s">
        <v>12</v>
      </c>
      <c r="D127" s="98">
        <v>0.8</v>
      </c>
      <c r="E127" s="224">
        <f>D127</f>
        <v>0.8</v>
      </c>
      <c r="F127" s="224">
        <v>0</v>
      </c>
      <c r="G127" s="98">
        <f t="shared" si="12"/>
        <v>0</v>
      </c>
      <c r="H127" s="98">
        <v>23.28</v>
      </c>
      <c r="I127" s="95">
        <f t="shared" si="13"/>
        <v>18.624000000000002</v>
      </c>
      <c r="J127" s="367">
        <f t="shared" si="14"/>
        <v>18.624000000000002</v>
      </c>
    </row>
    <row r="128" spans="1:10" ht="25.5">
      <c r="A128" s="388" t="s">
        <v>82</v>
      </c>
      <c r="B128" s="222" t="s">
        <v>284</v>
      </c>
      <c r="C128" s="94" t="s">
        <v>15</v>
      </c>
      <c r="D128" s="95">
        <v>2</v>
      </c>
      <c r="E128" s="95"/>
      <c r="F128" s="234">
        <v>19.2</v>
      </c>
      <c r="G128" s="98">
        <f t="shared" si="12"/>
        <v>38.4</v>
      </c>
      <c r="H128" s="95"/>
      <c r="I128" s="95">
        <f t="shared" si="13"/>
        <v>0</v>
      </c>
      <c r="J128" s="367">
        <f t="shared" si="14"/>
        <v>38.4</v>
      </c>
    </row>
    <row r="129" spans="1:10">
      <c r="A129" s="388" t="s">
        <v>95</v>
      </c>
      <c r="B129" s="222" t="s">
        <v>238</v>
      </c>
      <c r="C129" s="97" t="s">
        <v>12</v>
      </c>
      <c r="D129" s="98">
        <v>0.4</v>
      </c>
      <c r="E129" s="224">
        <f>D129</f>
        <v>0.4</v>
      </c>
      <c r="F129" s="224">
        <v>0</v>
      </c>
      <c r="G129" s="98">
        <f t="shared" si="12"/>
        <v>0</v>
      </c>
      <c r="H129" s="98">
        <v>23.28</v>
      </c>
      <c r="I129" s="95">
        <f t="shared" si="13"/>
        <v>9.3120000000000012</v>
      </c>
      <c r="J129" s="367">
        <f t="shared" si="14"/>
        <v>9.3120000000000012</v>
      </c>
    </row>
    <row r="130" spans="1:10" ht="25.5">
      <c r="A130" s="388" t="s">
        <v>301</v>
      </c>
      <c r="B130" s="222" t="s">
        <v>257</v>
      </c>
      <c r="C130" s="94" t="s">
        <v>15</v>
      </c>
      <c r="D130" s="95">
        <v>4</v>
      </c>
      <c r="E130" s="95"/>
      <c r="F130" s="234">
        <v>2.4500000000000002</v>
      </c>
      <c r="G130" s="98">
        <f t="shared" si="12"/>
        <v>9.8000000000000007</v>
      </c>
      <c r="H130" s="95"/>
      <c r="I130" s="95">
        <f t="shared" si="13"/>
        <v>0</v>
      </c>
      <c r="J130" s="367">
        <f t="shared" si="14"/>
        <v>9.8000000000000007</v>
      </c>
    </row>
    <row r="131" spans="1:10">
      <c r="A131" s="388" t="s">
        <v>95</v>
      </c>
      <c r="B131" s="222" t="s">
        <v>238</v>
      </c>
      <c r="C131" s="97" t="s">
        <v>12</v>
      </c>
      <c r="D131" s="98">
        <v>0.6</v>
      </c>
      <c r="E131" s="224">
        <f>D131</f>
        <v>0.6</v>
      </c>
      <c r="F131" s="224">
        <v>0</v>
      </c>
      <c r="G131" s="98">
        <f t="shared" si="12"/>
        <v>0</v>
      </c>
      <c r="H131" s="98">
        <v>23.28</v>
      </c>
      <c r="I131" s="95">
        <f t="shared" si="13"/>
        <v>13.968</v>
      </c>
      <c r="J131" s="367">
        <f t="shared" si="14"/>
        <v>13.968</v>
      </c>
    </row>
    <row r="132" spans="1:10" ht="25.5">
      <c r="A132" s="388" t="s">
        <v>239</v>
      </c>
      <c r="B132" s="222" t="s">
        <v>258</v>
      </c>
      <c r="C132" s="94" t="s">
        <v>15</v>
      </c>
      <c r="D132" s="95">
        <v>6</v>
      </c>
      <c r="E132" s="95"/>
      <c r="F132" s="95">
        <v>1.1000000000000001</v>
      </c>
      <c r="G132" s="98">
        <f t="shared" si="12"/>
        <v>6.6000000000000005</v>
      </c>
      <c r="H132" s="95"/>
      <c r="I132" s="95">
        <f t="shared" si="13"/>
        <v>0</v>
      </c>
      <c r="J132" s="367">
        <f t="shared" si="14"/>
        <v>6.6000000000000005</v>
      </c>
    </row>
    <row r="133" spans="1:10">
      <c r="A133" s="388" t="s">
        <v>95</v>
      </c>
      <c r="B133" s="222" t="s">
        <v>238</v>
      </c>
      <c r="C133" s="97" t="s">
        <v>12</v>
      </c>
      <c r="D133" s="98">
        <v>0.3</v>
      </c>
      <c r="E133" s="224">
        <f>D133</f>
        <v>0.3</v>
      </c>
      <c r="F133" s="224">
        <v>0</v>
      </c>
      <c r="G133" s="98">
        <f t="shared" si="12"/>
        <v>0</v>
      </c>
      <c r="H133" s="98">
        <v>23.28</v>
      </c>
      <c r="I133" s="95">
        <f t="shared" si="13"/>
        <v>6.984</v>
      </c>
      <c r="J133" s="367">
        <f t="shared" si="14"/>
        <v>6.984</v>
      </c>
    </row>
    <row r="134" spans="1:10">
      <c r="A134" s="388" t="s">
        <v>82</v>
      </c>
      <c r="B134" s="222" t="s">
        <v>285</v>
      </c>
      <c r="C134" s="94" t="s">
        <v>15</v>
      </c>
      <c r="D134" s="95">
        <v>4</v>
      </c>
      <c r="E134" s="95"/>
      <c r="F134" s="95">
        <v>6.24</v>
      </c>
      <c r="G134" s="98">
        <f t="shared" si="12"/>
        <v>24.96</v>
      </c>
      <c r="H134" s="95"/>
      <c r="I134" s="95">
        <f t="shared" si="13"/>
        <v>0</v>
      </c>
      <c r="J134" s="367">
        <f t="shared" si="14"/>
        <v>24.96</v>
      </c>
    </row>
    <row r="135" spans="1:10">
      <c r="A135" s="388" t="s">
        <v>95</v>
      </c>
      <c r="B135" s="222" t="s">
        <v>238</v>
      </c>
      <c r="C135" s="97" t="s">
        <v>12</v>
      </c>
      <c r="D135" s="98">
        <v>0.75</v>
      </c>
      <c r="E135" s="224">
        <f>D135</f>
        <v>0.75</v>
      </c>
      <c r="F135" s="224">
        <v>0</v>
      </c>
      <c r="G135" s="98">
        <f t="shared" si="12"/>
        <v>0</v>
      </c>
      <c r="H135" s="98">
        <v>23.28</v>
      </c>
      <c r="I135" s="95">
        <f t="shared" si="13"/>
        <v>17.46</v>
      </c>
      <c r="J135" s="367">
        <f t="shared" si="14"/>
        <v>17.46</v>
      </c>
    </row>
    <row r="136" spans="1:10">
      <c r="A136" s="388" t="s">
        <v>82</v>
      </c>
      <c r="B136" s="222" t="s">
        <v>286</v>
      </c>
      <c r="C136" s="97" t="s">
        <v>15</v>
      </c>
      <c r="D136" s="98">
        <v>4</v>
      </c>
      <c r="E136" s="98"/>
      <c r="F136" s="224">
        <v>50.78</v>
      </c>
      <c r="G136" s="98">
        <f t="shared" si="12"/>
        <v>203.12</v>
      </c>
      <c r="H136" s="98"/>
      <c r="I136" s="95">
        <f t="shared" si="13"/>
        <v>0</v>
      </c>
      <c r="J136" s="367">
        <f t="shared" si="14"/>
        <v>203.12</v>
      </c>
    </row>
    <row r="137" spans="1:10">
      <c r="A137" s="388" t="s">
        <v>95</v>
      </c>
      <c r="B137" s="222" t="s">
        <v>238</v>
      </c>
      <c r="C137" s="97" t="s">
        <v>12</v>
      </c>
      <c r="D137" s="98">
        <v>0.8</v>
      </c>
      <c r="E137" s="224">
        <f>D137</f>
        <v>0.8</v>
      </c>
      <c r="F137" s="224">
        <v>0</v>
      </c>
      <c r="G137" s="98">
        <f t="shared" si="12"/>
        <v>0</v>
      </c>
      <c r="H137" s="98">
        <v>23.28</v>
      </c>
      <c r="I137" s="95">
        <f t="shared" si="13"/>
        <v>18.624000000000002</v>
      </c>
      <c r="J137" s="367">
        <f t="shared" si="14"/>
        <v>18.624000000000002</v>
      </c>
    </row>
    <row r="138" spans="1:10">
      <c r="A138" s="388" t="s">
        <v>82</v>
      </c>
      <c r="B138" s="222" t="s">
        <v>287</v>
      </c>
      <c r="C138" s="97" t="s">
        <v>15</v>
      </c>
      <c r="D138" s="98">
        <v>4</v>
      </c>
      <c r="E138" s="98"/>
      <c r="F138" s="224">
        <v>3.55</v>
      </c>
      <c r="G138" s="98">
        <f t="shared" si="12"/>
        <v>14.2</v>
      </c>
      <c r="H138" s="98"/>
      <c r="I138" s="95">
        <f t="shared" si="13"/>
        <v>0</v>
      </c>
      <c r="J138" s="367">
        <f t="shared" si="14"/>
        <v>14.2</v>
      </c>
    </row>
    <row r="139" spans="1:10">
      <c r="A139" s="388" t="s">
        <v>95</v>
      </c>
      <c r="B139" s="222" t="s">
        <v>238</v>
      </c>
      <c r="C139" s="97" t="s">
        <v>12</v>
      </c>
      <c r="D139" s="98">
        <v>0.6</v>
      </c>
      <c r="E139" s="224">
        <f>D139</f>
        <v>0.6</v>
      </c>
      <c r="F139" s="224">
        <v>0</v>
      </c>
      <c r="G139" s="98">
        <f t="shared" si="12"/>
        <v>0</v>
      </c>
      <c r="H139" s="98">
        <v>23.28</v>
      </c>
      <c r="I139" s="95">
        <f t="shared" si="13"/>
        <v>13.968</v>
      </c>
      <c r="J139" s="367">
        <f t="shared" si="14"/>
        <v>13.968</v>
      </c>
    </row>
    <row r="140" spans="1:10">
      <c r="A140" s="388" t="s">
        <v>82</v>
      </c>
      <c r="B140" s="222" t="s">
        <v>288</v>
      </c>
      <c r="C140" s="97" t="s">
        <v>15</v>
      </c>
      <c r="D140" s="98">
        <v>3</v>
      </c>
      <c r="E140" s="224"/>
      <c r="F140" s="224"/>
      <c r="G140" s="98">
        <f t="shared" si="12"/>
        <v>0</v>
      </c>
      <c r="H140" s="98"/>
      <c r="I140" s="95">
        <f t="shared" si="13"/>
        <v>0</v>
      </c>
      <c r="J140" s="367">
        <f t="shared" si="14"/>
        <v>0</v>
      </c>
    </row>
    <row r="141" spans="1:10">
      <c r="A141" s="388" t="s">
        <v>95</v>
      </c>
      <c r="B141" s="222" t="s">
        <v>238</v>
      </c>
      <c r="C141" s="97" t="s">
        <v>12</v>
      </c>
      <c r="D141" s="98">
        <v>1.5</v>
      </c>
      <c r="E141" s="224">
        <f>D141</f>
        <v>1.5</v>
      </c>
      <c r="F141" s="224">
        <v>0</v>
      </c>
      <c r="G141" s="98">
        <f t="shared" si="12"/>
        <v>0</v>
      </c>
      <c r="H141" s="98">
        <v>23.28</v>
      </c>
      <c r="I141" s="95">
        <f t="shared" si="13"/>
        <v>34.92</v>
      </c>
      <c r="J141" s="367">
        <f t="shared" si="14"/>
        <v>34.92</v>
      </c>
    </row>
    <row r="142" spans="1:10" ht="22.5">
      <c r="A142" s="388" t="s">
        <v>245</v>
      </c>
      <c r="B142" s="222" t="s">
        <v>302</v>
      </c>
      <c r="C142" s="97" t="s">
        <v>1</v>
      </c>
      <c r="D142" s="98">
        <v>12</v>
      </c>
      <c r="E142" s="224"/>
      <c r="F142" s="224">
        <v>15.71</v>
      </c>
      <c r="G142" s="98">
        <f t="shared" si="12"/>
        <v>188.52</v>
      </c>
      <c r="H142" s="98"/>
      <c r="I142" s="95">
        <f t="shared" si="13"/>
        <v>0</v>
      </c>
      <c r="J142" s="367">
        <f t="shared" si="14"/>
        <v>188.52</v>
      </c>
    </row>
    <row r="143" spans="1:10">
      <c r="A143" s="388" t="s">
        <v>82</v>
      </c>
      <c r="B143" s="222" t="s">
        <v>289</v>
      </c>
      <c r="C143" s="97" t="s">
        <v>15</v>
      </c>
      <c r="D143" s="98">
        <v>3</v>
      </c>
      <c r="E143" s="224"/>
      <c r="F143" s="357">
        <v>12</v>
      </c>
      <c r="G143" s="98">
        <f t="shared" si="12"/>
        <v>36</v>
      </c>
      <c r="H143" s="98"/>
      <c r="I143" s="95">
        <f t="shared" si="13"/>
        <v>0</v>
      </c>
      <c r="J143" s="367">
        <f t="shared" si="14"/>
        <v>36</v>
      </c>
    </row>
    <row r="144" spans="1:10">
      <c r="A144" s="388" t="s">
        <v>95</v>
      </c>
      <c r="B144" s="222" t="s">
        <v>238</v>
      </c>
      <c r="C144" s="97" t="s">
        <v>12</v>
      </c>
      <c r="D144" s="98">
        <v>0.45</v>
      </c>
      <c r="E144" s="224">
        <f>D144</f>
        <v>0.45</v>
      </c>
      <c r="F144" s="224">
        <v>0</v>
      </c>
      <c r="G144" s="98">
        <f t="shared" si="12"/>
        <v>0</v>
      </c>
      <c r="H144" s="98">
        <v>23.28</v>
      </c>
      <c r="I144" s="95">
        <f t="shared" si="13"/>
        <v>10.476000000000001</v>
      </c>
      <c r="J144" s="367">
        <f t="shared" si="14"/>
        <v>10.476000000000001</v>
      </c>
    </row>
    <row r="145" spans="1:10">
      <c r="A145" s="388" t="s">
        <v>82</v>
      </c>
      <c r="B145" s="222" t="s">
        <v>290</v>
      </c>
      <c r="C145" s="97" t="s">
        <v>15</v>
      </c>
      <c r="D145" s="98">
        <v>3</v>
      </c>
      <c r="E145" s="224"/>
      <c r="F145" s="357">
        <v>12</v>
      </c>
      <c r="G145" s="98">
        <f t="shared" si="12"/>
        <v>36</v>
      </c>
      <c r="H145" s="98"/>
      <c r="I145" s="95">
        <f t="shared" si="13"/>
        <v>0</v>
      </c>
      <c r="J145" s="367">
        <f t="shared" si="14"/>
        <v>36</v>
      </c>
    </row>
    <row r="146" spans="1:10">
      <c r="A146" s="388" t="s">
        <v>95</v>
      </c>
      <c r="B146" s="222" t="s">
        <v>238</v>
      </c>
      <c r="C146" s="97" t="s">
        <v>12</v>
      </c>
      <c r="D146" s="98">
        <v>0.45</v>
      </c>
      <c r="E146" s="224">
        <f>D146</f>
        <v>0.45</v>
      </c>
      <c r="F146" s="224">
        <v>0</v>
      </c>
      <c r="G146" s="98">
        <f t="shared" si="12"/>
        <v>0</v>
      </c>
      <c r="H146" s="98">
        <v>23.28</v>
      </c>
      <c r="I146" s="95">
        <f t="shared" si="13"/>
        <v>10.476000000000001</v>
      </c>
      <c r="J146" s="367">
        <f t="shared" si="14"/>
        <v>10.476000000000001</v>
      </c>
    </row>
    <row r="147" spans="1:10">
      <c r="A147" s="388" t="s">
        <v>82</v>
      </c>
      <c r="B147" s="222" t="s">
        <v>259</v>
      </c>
      <c r="C147" s="223" t="s">
        <v>15</v>
      </c>
      <c r="D147" s="224">
        <v>3</v>
      </c>
      <c r="E147" s="229"/>
      <c r="F147" s="224">
        <v>228.55</v>
      </c>
      <c r="G147" s="98">
        <f t="shared" si="12"/>
        <v>685.65000000000009</v>
      </c>
      <c r="H147" s="229"/>
      <c r="I147" s="95">
        <f t="shared" si="13"/>
        <v>0</v>
      </c>
      <c r="J147" s="367">
        <f t="shared" si="14"/>
        <v>685.65000000000009</v>
      </c>
    </row>
    <row r="148" spans="1:10">
      <c r="A148" s="388" t="s">
        <v>95</v>
      </c>
      <c r="B148" s="222" t="s">
        <v>238</v>
      </c>
      <c r="C148" s="223" t="s">
        <v>12</v>
      </c>
      <c r="D148" s="98">
        <v>1.5</v>
      </c>
      <c r="E148" s="224">
        <f>D148</f>
        <v>1.5</v>
      </c>
      <c r="F148" s="224">
        <v>0</v>
      </c>
      <c r="G148" s="98">
        <f t="shared" si="12"/>
        <v>0</v>
      </c>
      <c r="H148" s="98">
        <v>23.28</v>
      </c>
      <c r="I148" s="95">
        <f t="shared" si="13"/>
        <v>34.92</v>
      </c>
      <c r="J148" s="367">
        <f t="shared" si="14"/>
        <v>34.92</v>
      </c>
    </row>
    <row r="149" spans="1:10" ht="25.5">
      <c r="A149" s="388" t="s">
        <v>260</v>
      </c>
      <c r="B149" s="222" t="s">
        <v>261</v>
      </c>
      <c r="C149" s="223" t="s">
        <v>1</v>
      </c>
      <c r="D149" s="224">
        <v>5</v>
      </c>
      <c r="E149" s="229"/>
      <c r="F149" s="224">
        <v>7.34</v>
      </c>
      <c r="G149" s="98">
        <f t="shared" si="12"/>
        <v>36.700000000000003</v>
      </c>
      <c r="H149" s="229"/>
      <c r="I149" s="95">
        <f t="shared" si="13"/>
        <v>0</v>
      </c>
      <c r="J149" s="367">
        <f t="shared" si="14"/>
        <v>36.700000000000003</v>
      </c>
    </row>
    <row r="150" spans="1:10" ht="22.5">
      <c r="A150" s="388" t="s">
        <v>245</v>
      </c>
      <c r="B150" s="222" t="s">
        <v>291</v>
      </c>
      <c r="C150" s="97" t="s">
        <v>1</v>
      </c>
      <c r="D150" s="98">
        <v>60</v>
      </c>
      <c r="E150" s="100"/>
      <c r="F150" s="224">
        <v>15.71</v>
      </c>
      <c r="G150" s="98">
        <f t="shared" si="12"/>
        <v>942.6</v>
      </c>
      <c r="H150" s="100"/>
      <c r="I150" s="95">
        <f t="shared" si="13"/>
        <v>0</v>
      </c>
      <c r="J150" s="367">
        <f t="shared" si="14"/>
        <v>942.6</v>
      </c>
    </row>
    <row r="151" spans="1:10" ht="25.5">
      <c r="A151" s="366" t="s">
        <v>240</v>
      </c>
      <c r="B151" s="222" t="s">
        <v>241</v>
      </c>
      <c r="C151" s="97" t="s">
        <v>15</v>
      </c>
      <c r="D151" s="98">
        <v>1</v>
      </c>
      <c r="E151" s="100"/>
      <c r="F151" s="100">
        <v>129.82</v>
      </c>
      <c r="G151" s="98">
        <f t="shared" si="12"/>
        <v>129.82</v>
      </c>
      <c r="H151" s="100"/>
      <c r="I151" s="95">
        <f t="shared" si="13"/>
        <v>0</v>
      </c>
      <c r="J151" s="367">
        <f t="shared" si="14"/>
        <v>129.82</v>
      </c>
    </row>
    <row r="152" spans="1:10" ht="22.5">
      <c r="A152" s="366" t="s">
        <v>242</v>
      </c>
      <c r="B152" s="222" t="s">
        <v>243</v>
      </c>
      <c r="C152" s="97" t="s">
        <v>15</v>
      </c>
      <c r="D152" s="98">
        <v>7</v>
      </c>
      <c r="E152" s="100"/>
      <c r="F152" s="100">
        <v>40.369999999999997</v>
      </c>
      <c r="G152" s="98">
        <f t="shared" si="12"/>
        <v>282.58999999999997</v>
      </c>
      <c r="H152" s="100"/>
      <c r="I152" s="95">
        <f t="shared" si="13"/>
        <v>0</v>
      </c>
      <c r="J152" s="367">
        <f t="shared" si="14"/>
        <v>282.58999999999997</v>
      </c>
    </row>
    <row r="153" spans="1:10" ht="22.5">
      <c r="A153" s="388" t="s">
        <v>292</v>
      </c>
      <c r="B153" s="222" t="s">
        <v>293</v>
      </c>
      <c r="C153" s="97" t="s">
        <v>15</v>
      </c>
      <c r="D153" s="98">
        <v>2</v>
      </c>
      <c r="E153" s="98"/>
      <c r="F153" s="224">
        <v>78.36</v>
      </c>
      <c r="G153" s="98">
        <f t="shared" si="12"/>
        <v>156.72</v>
      </c>
      <c r="H153" s="98"/>
      <c r="I153" s="95">
        <f t="shared" si="13"/>
        <v>0</v>
      </c>
      <c r="J153" s="367">
        <f t="shared" si="14"/>
        <v>156.72</v>
      </c>
    </row>
    <row r="154" spans="1:10">
      <c r="A154" s="388" t="s">
        <v>93</v>
      </c>
      <c r="B154" s="222" t="s">
        <v>136</v>
      </c>
      <c r="C154" s="223" t="s">
        <v>12</v>
      </c>
      <c r="D154" s="224">
        <v>3</v>
      </c>
      <c r="E154" s="224">
        <f t="shared" ref="E154:E155" si="16">D154</f>
        <v>3</v>
      </c>
      <c r="F154" s="224">
        <v>0</v>
      </c>
      <c r="G154" s="98">
        <f t="shared" si="12"/>
        <v>0</v>
      </c>
      <c r="H154" s="229">
        <v>18.829999999999998</v>
      </c>
      <c r="I154" s="95">
        <f t="shared" si="13"/>
        <v>56.489999999999995</v>
      </c>
      <c r="J154" s="367">
        <f t="shared" si="14"/>
        <v>56.489999999999995</v>
      </c>
    </row>
    <row r="155" spans="1:10">
      <c r="A155" s="388" t="s">
        <v>95</v>
      </c>
      <c r="B155" s="222" t="s">
        <v>238</v>
      </c>
      <c r="C155" s="97" t="s">
        <v>12</v>
      </c>
      <c r="D155" s="98">
        <v>3</v>
      </c>
      <c r="E155" s="224">
        <f t="shared" si="16"/>
        <v>3</v>
      </c>
      <c r="F155" s="224">
        <v>0</v>
      </c>
      <c r="G155" s="98">
        <f t="shared" si="12"/>
        <v>0</v>
      </c>
      <c r="H155" s="98">
        <v>23.28</v>
      </c>
      <c r="I155" s="95">
        <f t="shared" si="13"/>
        <v>69.84</v>
      </c>
      <c r="J155" s="367">
        <f t="shared" si="14"/>
        <v>69.84</v>
      </c>
    </row>
    <row r="156" spans="1:10" ht="25.5">
      <c r="A156" s="388" t="s">
        <v>357</v>
      </c>
      <c r="B156" s="222" t="s">
        <v>355</v>
      </c>
      <c r="C156" s="223" t="s">
        <v>15</v>
      </c>
      <c r="D156" s="224">
        <v>1</v>
      </c>
      <c r="E156" s="224"/>
      <c r="F156" s="224">
        <v>4637.17</v>
      </c>
      <c r="G156" s="98">
        <f t="shared" si="12"/>
        <v>4637.17</v>
      </c>
      <c r="H156" s="224">
        <v>0</v>
      </c>
      <c r="I156" s="95">
        <f t="shared" si="13"/>
        <v>0</v>
      </c>
      <c r="J156" s="367">
        <f t="shared" si="14"/>
        <v>4637.17</v>
      </c>
    </row>
    <row r="157" spans="1:10">
      <c r="A157" s="388" t="s">
        <v>93</v>
      </c>
      <c r="B157" s="222" t="s">
        <v>136</v>
      </c>
      <c r="C157" s="223" t="s">
        <v>12</v>
      </c>
      <c r="D157" s="224">
        <v>2</v>
      </c>
      <c r="E157" s="229"/>
      <c r="F157" s="224">
        <v>0</v>
      </c>
      <c r="G157" s="98">
        <f t="shared" si="12"/>
        <v>0</v>
      </c>
      <c r="H157" s="229">
        <v>18.829999999999998</v>
      </c>
      <c r="I157" s="95">
        <f t="shared" si="13"/>
        <v>37.659999999999997</v>
      </c>
      <c r="J157" s="367">
        <f t="shared" si="14"/>
        <v>37.659999999999997</v>
      </c>
    </row>
    <row r="158" spans="1:10">
      <c r="A158" s="389" t="s">
        <v>95</v>
      </c>
      <c r="B158" s="228" t="s">
        <v>238</v>
      </c>
      <c r="C158" s="175" t="s">
        <v>12</v>
      </c>
      <c r="D158" s="100">
        <v>2</v>
      </c>
      <c r="E158" s="100"/>
      <c r="F158" s="229">
        <v>0</v>
      </c>
      <c r="G158" s="98">
        <f t="shared" si="12"/>
        <v>0</v>
      </c>
      <c r="H158" s="100">
        <v>23.28</v>
      </c>
      <c r="I158" s="95">
        <f t="shared" si="13"/>
        <v>46.56</v>
      </c>
      <c r="J158" s="367">
        <f t="shared" si="14"/>
        <v>46.56</v>
      </c>
    </row>
    <row r="159" spans="1:10">
      <c r="A159" s="250"/>
      <c r="B159" s="251" t="s">
        <v>87</v>
      </c>
      <c r="C159" s="252"/>
      <c r="D159" s="252"/>
      <c r="E159" s="252"/>
      <c r="F159" s="252"/>
      <c r="G159" s="361">
        <f>SUM(G117:G158)</f>
        <v>8597.5450000000001</v>
      </c>
      <c r="H159" s="252"/>
      <c r="I159" s="361">
        <f>SUM(I117:I158)</f>
        <v>585.66300000000001</v>
      </c>
      <c r="J159" s="361">
        <f t="shared" ref="J159" si="17">I159+G159</f>
        <v>9183.2080000000005</v>
      </c>
    </row>
    <row r="160" spans="1:10" ht="8.1" customHeight="1">
      <c r="A160" s="349"/>
      <c r="B160" s="350"/>
      <c r="C160" s="351"/>
      <c r="D160" s="351"/>
      <c r="E160" s="351"/>
      <c r="F160" s="351"/>
      <c r="G160" s="352"/>
      <c r="H160" s="351"/>
      <c r="I160" s="352"/>
      <c r="J160" s="315"/>
    </row>
    <row r="161" spans="1:10" ht="26.25" thickBot="1">
      <c r="A161" s="347" t="s">
        <v>202</v>
      </c>
      <c r="B161" s="353" t="s">
        <v>356</v>
      </c>
      <c r="C161" s="354" t="s">
        <v>15</v>
      </c>
      <c r="D161" s="355">
        <v>1</v>
      </c>
      <c r="E161" s="355"/>
      <c r="F161" s="355"/>
      <c r="G161" s="355"/>
      <c r="H161" s="355"/>
      <c r="I161" s="356"/>
      <c r="J161" s="348">
        <f>J168</f>
        <v>2944.66</v>
      </c>
    </row>
    <row r="162" spans="1:10">
      <c r="A162" s="371"/>
      <c r="B162" s="359" t="s">
        <v>294</v>
      </c>
      <c r="C162" s="94"/>
      <c r="D162" s="95"/>
      <c r="E162" s="95"/>
      <c r="F162" s="95"/>
      <c r="G162" s="95"/>
      <c r="H162" s="95"/>
      <c r="I162" s="95"/>
      <c r="J162" s="373"/>
    </row>
    <row r="163" spans="1:10" ht="25.5">
      <c r="A163" s="388" t="s">
        <v>295</v>
      </c>
      <c r="B163" s="222" t="s">
        <v>296</v>
      </c>
      <c r="C163" s="223" t="s">
        <v>15</v>
      </c>
      <c r="D163" s="224">
        <v>6</v>
      </c>
      <c r="E163" s="224"/>
      <c r="F163" s="224">
        <v>250</v>
      </c>
      <c r="G163" s="224">
        <f>F163*D163</f>
        <v>1500</v>
      </c>
      <c r="H163" s="224">
        <v>0</v>
      </c>
      <c r="I163" s="224">
        <f t="shared" ref="I163:I167" si="18">H163*D163</f>
        <v>0</v>
      </c>
      <c r="J163" s="367">
        <f>I163+G163</f>
        <v>1500</v>
      </c>
    </row>
    <row r="164" spans="1:10" ht="25.5">
      <c r="A164" s="388" t="s">
        <v>306</v>
      </c>
      <c r="B164" s="222" t="s">
        <v>297</v>
      </c>
      <c r="C164" s="223" t="s">
        <v>266</v>
      </c>
      <c r="D164" s="224">
        <v>400</v>
      </c>
      <c r="E164" s="229"/>
      <c r="F164" s="224">
        <v>2.5</v>
      </c>
      <c r="G164" s="224">
        <f>F164*D164</f>
        <v>1000</v>
      </c>
      <c r="H164" s="229"/>
      <c r="I164" s="224"/>
      <c r="J164" s="367">
        <f>I164+G164</f>
        <v>1000</v>
      </c>
    </row>
    <row r="165" spans="1:10">
      <c r="A165" s="388" t="s">
        <v>116</v>
      </c>
      <c r="B165" s="222" t="s">
        <v>298</v>
      </c>
      <c r="C165" s="223" t="s">
        <v>12</v>
      </c>
      <c r="D165" s="224">
        <v>6</v>
      </c>
      <c r="E165" s="229"/>
      <c r="F165" s="224"/>
      <c r="G165" s="224"/>
      <c r="H165" s="229">
        <v>29.35</v>
      </c>
      <c r="I165" s="224">
        <f t="shared" si="18"/>
        <v>176.10000000000002</v>
      </c>
      <c r="J165" s="367">
        <f>I165+G165</f>
        <v>176.10000000000002</v>
      </c>
    </row>
    <row r="166" spans="1:10" ht="25.5">
      <c r="A166" s="388" t="s">
        <v>93</v>
      </c>
      <c r="B166" s="222" t="s">
        <v>299</v>
      </c>
      <c r="C166" s="223" t="s">
        <v>12</v>
      </c>
      <c r="D166" s="224">
        <v>6</v>
      </c>
      <c r="E166" s="229"/>
      <c r="F166" s="224">
        <v>0</v>
      </c>
      <c r="G166" s="224">
        <f t="shared" ref="G166:G167" si="19">F166*D166</f>
        <v>0</v>
      </c>
      <c r="H166" s="229">
        <v>18.829999999999998</v>
      </c>
      <c r="I166" s="224">
        <f t="shared" si="18"/>
        <v>112.97999999999999</v>
      </c>
      <c r="J166" s="367">
        <f t="shared" ref="J166:J168" si="20">I166+G166</f>
        <v>112.97999999999999</v>
      </c>
    </row>
    <row r="167" spans="1:10">
      <c r="A167" s="388" t="s">
        <v>133</v>
      </c>
      <c r="B167" s="228" t="s">
        <v>300</v>
      </c>
      <c r="C167" s="175" t="s">
        <v>12</v>
      </c>
      <c r="D167" s="100">
        <v>6</v>
      </c>
      <c r="E167" s="100"/>
      <c r="F167" s="229">
        <v>0</v>
      </c>
      <c r="G167" s="229">
        <f t="shared" si="19"/>
        <v>0</v>
      </c>
      <c r="H167" s="100">
        <v>25.93</v>
      </c>
      <c r="I167" s="229">
        <f t="shared" si="18"/>
        <v>155.57999999999998</v>
      </c>
      <c r="J167" s="381">
        <f t="shared" si="20"/>
        <v>155.57999999999998</v>
      </c>
    </row>
    <row r="168" spans="1:10">
      <c r="A168" s="396"/>
      <c r="B168" s="360" t="s">
        <v>87</v>
      </c>
      <c r="C168" s="231" t="s">
        <v>88</v>
      </c>
      <c r="D168" s="232"/>
      <c r="E168" s="232"/>
      <c r="F168" s="232"/>
      <c r="G168" s="232">
        <f>SUM(G162:G167)</f>
        <v>2500</v>
      </c>
      <c r="H168" s="232"/>
      <c r="I168" s="232">
        <f>SUM(I163:I167)</f>
        <v>444.66</v>
      </c>
      <c r="J168" s="361">
        <f t="shared" si="20"/>
        <v>2944.66</v>
      </c>
    </row>
  </sheetData>
  <mergeCells count="5">
    <mergeCell ref="A5:J5"/>
    <mergeCell ref="A6:A7"/>
    <mergeCell ref="B6:B7"/>
    <mergeCell ref="C6:C7"/>
    <mergeCell ref="D6:D7"/>
  </mergeCells>
  <printOptions horizontalCentered="1" gridLines="1"/>
  <pageMargins left="0.98425196850393704" right="1.7716535433070868" top="0.98425196850393704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6" sqref="D6"/>
    </sheetView>
  </sheetViews>
  <sheetFormatPr defaultRowHeight="14.25"/>
  <cols>
    <col min="1" max="1" width="7.7109375" style="103" customWidth="1"/>
    <col min="2" max="3" width="9.140625" style="103"/>
    <col min="4" max="4" width="20" style="103" customWidth="1"/>
    <col min="5" max="5" width="5" style="103" customWidth="1"/>
    <col min="6" max="6" width="10.7109375" style="103" bestFit="1" customWidth="1"/>
    <col min="7" max="7" width="11.85546875" style="103" bestFit="1" customWidth="1"/>
    <col min="8" max="8" width="8.7109375" style="103" bestFit="1" customWidth="1"/>
    <col min="9" max="249" width="9.140625" style="103"/>
    <col min="250" max="250" width="43.140625" style="103" customWidth="1"/>
    <col min="251" max="251" width="6.140625" style="103" bestFit="1" customWidth="1"/>
    <col min="252" max="252" width="10.7109375" style="103" bestFit="1" customWidth="1"/>
    <col min="253" max="253" width="11.85546875" style="103" bestFit="1" customWidth="1"/>
    <col min="254" max="254" width="8.7109375" style="103" bestFit="1" customWidth="1"/>
    <col min="255" max="16384" width="9.140625" style="103"/>
  </cols>
  <sheetData>
    <row r="1" spans="1:8" ht="15.75" customHeight="1">
      <c r="A1" s="477" t="s">
        <v>126</v>
      </c>
      <c r="B1" s="478"/>
      <c r="C1" s="478"/>
      <c r="D1" s="478"/>
      <c r="E1" s="478"/>
      <c r="F1" s="478"/>
      <c r="G1" s="478"/>
      <c r="H1" s="479"/>
    </row>
    <row r="2" spans="1:8" ht="15.75" customHeight="1">
      <c r="A2" s="311"/>
      <c r="B2" s="312"/>
      <c r="C2" s="312"/>
      <c r="D2" s="312"/>
      <c r="E2" s="312"/>
      <c r="F2" s="312"/>
      <c r="G2" s="312"/>
      <c r="H2" s="313"/>
    </row>
    <row r="3" spans="1:8" ht="16.5">
      <c r="A3" s="157" t="s">
        <v>317</v>
      </c>
      <c r="B3" s="104"/>
      <c r="C3" s="104"/>
      <c r="D3" s="104"/>
      <c r="E3" s="104"/>
      <c r="F3" s="104"/>
      <c r="G3" s="104"/>
      <c r="H3" s="105"/>
    </row>
    <row r="4" spans="1:8" ht="16.5">
      <c r="A4" s="154" t="s">
        <v>318</v>
      </c>
      <c r="B4" s="106"/>
      <c r="C4" s="107"/>
      <c r="D4" s="107"/>
      <c r="E4" s="107"/>
      <c r="F4" s="107"/>
      <c r="G4" s="107"/>
      <c r="H4" s="108"/>
    </row>
    <row r="5" spans="1:8" ht="16.5">
      <c r="A5" s="157" t="s">
        <v>319</v>
      </c>
      <c r="B5" s="109"/>
      <c r="C5" s="107"/>
      <c r="D5" s="107"/>
      <c r="E5" s="107"/>
      <c r="F5" s="107"/>
      <c r="G5" s="107"/>
      <c r="H5" s="108"/>
    </row>
    <row r="6" spans="1:8" ht="15.75" customHeight="1">
      <c r="A6" s="110"/>
      <c r="B6" s="111"/>
      <c r="C6" s="111"/>
      <c r="D6" s="111"/>
      <c r="E6" s="111"/>
      <c r="F6" s="111"/>
      <c r="G6" s="111"/>
      <c r="H6" s="112"/>
    </row>
    <row r="7" spans="1:8" ht="15">
      <c r="A7" s="113" t="s">
        <v>127</v>
      </c>
      <c r="B7" s="113" t="s">
        <v>128</v>
      </c>
      <c r="C7" s="480" t="s">
        <v>129</v>
      </c>
      <c r="D7" s="480"/>
      <c r="E7" s="114" t="s">
        <v>71</v>
      </c>
      <c r="F7" s="115" t="s">
        <v>130</v>
      </c>
      <c r="G7" s="116" t="s">
        <v>131</v>
      </c>
      <c r="H7" s="117" t="s">
        <v>130</v>
      </c>
    </row>
    <row r="8" spans="1:8" ht="15">
      <c r="A8" s="118"/>
      <c r="B8" s="119"/>
      <c r="C8" s="481"/>
      <c r="D8" s="481"/>
      <c r="E8" s="120"/>
      <c r="F8" s="114" t="s">
        <v>132</v>
      </c>
      <c r="G8" s="121">
        <v>1.1778</v>
      </c>
      <c r="H8" s="122" t="s">
        <v>77</v>
      </c>
    </row>
    <row r="9" spans="1:8">
      <c r="A9" s="123">
        <v>4083</v>
      </c>
      <c r="B9" s="124" t="s">
        <v>133</v>
      </c>
      <c r="C9" s="125" t="s">
        <v>134</v>
      </c>
      <c r="D9" s="126"/>
      <c r="E9" s="127" t="s">
        <v>12</v>
      </c>
      <c r="F9" s="128">
        <v>11.91</v>
      </c>
      <c r="G9" s="129">
        <f t="shared" ref="G9:G17" si="0">TRUNC(F9*$G$8,2)</f>
        <v>14.02</v>
      </c>
      <c r="H9" s="130">
        <f t="shared" ref="H9:H17" si="1">F9+G9</f>
        <v>25.93</v>
      </c>
    </row>
    <row r="10" spans="1:8">
      <c r="A10" s="123">
        <v>6121</v>
      </c>
      <c r="B10" s="124" t="s">
        <v>85</v>
      </c>
      <c r="C10" s="125" t="s">
        <v>135</v>
      </c>
      <c r="D10" s="126"/>
      <c r="E10" s="127" t="s">
        <v>12</v>
      </c>
      <c r="F10" s="128">
        <v>7.77</v>
      </c>
      <c r="G10" s="129">
        <f t="shared" si="0"/>
        <v>9.15</v>
      </c>
      <c r="H10" s="130">
        <f t="shared" si="1"/>
        <v>16.920000000000002</v>
      </c>
    </row>
    <row r="11" spans="1:8">
      <c r="A11" s="123">
        <v>247</v>
      </c>
      <c r="B11" s="124" t="s">
        <v>93</v>
      </c>
      <c r="C11" s="125" t="s">
        <v>136</v>
      </c>
      <c r="D11" s="126"/>
      <c r="E11" s="127" t="s">
        <v>12</v>
      </c>
      <c r="F11" s="131">
        <v>8.65</v>
      </c>
      <c r="G11" s="129">
        <f t="shared" si="0"/>
        <v>10.18</v>
      </c>
      <c r="H11" s="132">
        <f t="shared" si="1"/>
        <v>18.829999999999998</v>
      </c>
    </row>
    <row r="12" spans="1:8">
      <c r="A12" s="123">
        <v>2436</v>
      </c>
      <c r="B12" s="133" t="s">
        <v>95</v>
      </c>
      <c r="C12" s="482" t="s">
        <v>137</v>
      </c>
      <c r="D12" s="482"/>
      <c r="E12" s="127" t="s">
        <v>12</v>
      </c>
      <c r="F12" s="131">
        <v>10.69</v>
      </c>
      <c r="G12" s="129">
        <f t="shared" si="0"/>
        <v>12.59</v>
      </c>
      <c r="H12" s="132">
        <f t="shared" si="1"/>
        <v>23.28</v>
      </c>
    </row>
    <row r="13" spans="1:8">
      <c r="A13" s="123">
        <v>4750</v>
      </c>
      <c r="B13" s="133" t="s">
        <v>138</v>
      </c>
      <c r="C13" s="134" t="s">
        <v>139</v>
      </c>
      <c r="D13" s="135"/>
      <c r="E13" s="127" t="s">
        <v>12</v>
      </c>
      <c r="F13" s="131">
        <v>10.69</v>
      </c>
      <c r="G13" s="129">
        <f t="shared" si="0"/>
        <v>12.59</v>
      </c>
      <c r="H13" s="132">
        <f t="shared" si="1"/>
        <v>23.28</v>
      </c>
    </row>
    <row r="14" spans="1:8">
      <c r="A14" s="123">
        <v>4093</v>
      </c>
      <c r="B14" s="124" t="s">
        <v>140</v>
      </c>
      <c r="C14" s="136" t="s">
        <v>141</v>
      </c>
      <c r="D14" s="137"/>
      <c r="E14" s="127" t="s">
        <v>12</v>
      </c>
      <c r="F14" s="131">
        <v>12.52</v>
      </c>
      <c r="G14" s="129">
        <f t="shared" si="0"/>
        <v>14.74</v>
      </c>
      <c r="H14" s="132">
        <f t="shared" si="1"/>
        <v>27.259999999999998</v>
      </c>
    </row>
    <row r="15" spans="1:8">
      <c r="A15" s="123">
        <v>4096</v>
      </c>
      <c r="B15" s="138" t="s">
        <v>116</v>
      </c>
      <c r="C15" s="475" t="s">
        <v>142</v>
      </c>
      <c r="D15" s="475"/>
      <c r="E15" s="127" t="s">
        <v>12</v>
      </c>
      <c r="F15" s="139">
        <v>13.48</v>
      </c>
      <c r="G15" s="129">
        <f t="shared" si="0"/>
        <v>15.87</v>
      </c>
      <c r="H15" s="132">
        <f t="shared" si="1"/>
        <v>29.35</v>
      </c>
    </row>
    <row r="16" spans="1:8">
      <c r="A16" s="123">
        <v>4095</v>
      </c>
      <c r="B16" s="138" t="s">
        <v>143</v>
      </c>
      <c r="C16" s="475" t="s">
        <v>144</v>
      </c>
      <c r="D16" s="475"/>
      <c r="E16" s="127" t="s">
        <v>12</v>
      </c>
      <c r="F16" s="139">
        <v>12.45</v>
      </c>
      <c r="G16" s="129">
        <f t="shared" si="0"/>
        <v>14.66</v>
      </c>
      <c r="H16" s="132">
        <f t="shared" si="1"/>
        <v>27.11</v>
      </c>
    </row>
    <row r="17" spans="1:8">
      <c r="A17" s="123">
        <v>6127</v>
      </c>
      <c r="B17" s="138" t="s">
        <v>145</v>
      </c>
      <c r="C17" s="475" t="s">
        <v>146</v>
      </c>
      <c r="D17" s="475"/>
      <c r="E17" s="127" t="s">
        <v>12</v>
      </c>
      <c r="F17" s="139">
        <v>7.78</v>
      </c>
      <c r="G17" s="129">
        <f t="shared" si="0"/>
        <v>9.16</v>
      </c>
      <c r="H17" s="132">
        <f t="shared" si="1"/>
        <v>16.940000000000001</v>
      </c>
    </row>
    <row r="18" spans="1:8">
      <c r="A18" s="476" t="s">
        <v>147</v>
      </c>
      <c r="B18" s="476"/>
      <c r="C18" s="476"/>
      <c r="D18" s="476"/>
      <c r="E18" s="476"/>
      <c r="F18" s="476"/>
      <c r="G18" s="476"/>
      <c r="H18" s="476"/>
    </row>
    <row r="19" spans="1:8" ht="28.5" customHeight="1"/>
  </sheetData>
  <mergeCells count="8">
    <mergeCell ref="C17:D17"/>
    <mergeCell ref="A18:H18"/>
    <mergeCell ref="A1:H1"/>
    <mergeCell ref="C7:D7"/>
    <mergeCell ref="C8:D8"/>
    <mergeCell ref="C12:D12"/>
    <mergeCell ref="C15:D15"/>
    <mergeCell ref="C16:D16"/>
  </mergeCells>
  <printOptions horizontalCentered="1" gridLines="1"/>
  <pageMargins left="0.98425196850393704" right="0.78740157480314965" top="1.7716535433070868" bottom="0.9842519685039370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opLeftCell="A13" workbookViewId="0">
      <selection activeCell="K29" sqref="K29"/>
    </sheetView>
  </sheetViews>
  <sheetFormatPr defaultColWidth="36.140625" defaultRowHeight="12.75"/>
  <cols>
    <col min="1" max="1" width="6.7109375" style="140" customWidth="1"/>
    <col min="2" max="2" width="12.85546875" style="140" customWidth="1"/>
    <col min="3" max="3" width="13.140625" style="140" customWidth="1"/>
    <col min="4" max="4" width="11.42578125" style="140" customWidth="1"/>
    <col min="5" max="5" width="27.28515625" style="140" customWidth="1"/>
    <col min="6" max="6" width="11" style="140" customWidth="1"/>
    <col min="7" max="251" width="9.140625" style="140" customWidth="1"/>
    <col min="252" max="252" width="4.5703125" style="140" customWidth="1"/>
    <col min="253" max="253" width="12.85546875" style="140" customWidth="1"/>
    <col min="254" max="254" width="11" style="140" customWidth="1"/>
    <col min="255" max="255" width="9.140625" style="140" customWidth="1"/>
    <col min="256" max="16384" width="36.140625" style="140"/>
  </cols>
  <sheetData>
    <row r="1" spans="1:6" ht="15.75">
      <c r="A1" s="483" t="s">
        <v>148</v>
      </c>
      <c r="B1" s="484"/>
      <c r="C1" s="484"/>
      <c r="D1" s="484"/>
      <c r="E1" s="484"/>
      <c r="F1" s="485"/>
    </row>
    <row r="2" spans="1:6" ht="16.5">
      <c r="A2" s="157" t="s">
        <v>317</v>
      </c>
      <c r="B2" s="104"/>
      <c r="C2" s="104"/>
      <c r="D2" s="104"/>
      <c r="E2" s="104"/>
      <c r="F2" s="141"/>
    </row>
    <row r="3" spans="1:6" ht="16.5">
      <c r="A3" s="154" t="s">
        <v>318</v>
      </c>
      <c r="B3" s="106"/>
      <c r="C3" s="107"/>
      <c r="D3" s="107"/>
      <c r="E3" s="107"/>
      <c r="F3" s="142"/>
    </row>
    <row r="4" spans="1:6" ht="16.5">
      <c r="A4" s="157" t="s">
        <v>319</v>
      </c>
      <c r="B4" s="106"/>
      <c r="C4" s="107"/>
      <c r="D4" s="107"/>
      <c r="E4" s="107"/>
      <c r="F4" s="142"/>
    </row>
    <row r="5" spans="1:6" ht="15">
      <c r="A5" s="143"/>
      <c r="B5" s="144"/>
      <c r="C5" s="144"/>
      <c r="D5" s="111"/>
      <c r="E5" s="111"/>
      <c r="F5" s="112"/>
    </row>
    <row r="6" spans="1:6" ht="16.5">
      <c r="A6" s="411" t="s">
        <v>149</v>
      </c>
      <c r="B6" s="48"/>
      <c r="C6" s="48"/>
      <c r="D6" s="48"/>
      <c r="E6" s="48"/>
      <c r="F6" s="412" t="s">
        <v>150</v>
      </c>
    </row>
    <row r="7" spans="1:6" ht="16.5">
      <c r="A7" s="60" t="s">
        <v>79</v>
      </c>
      <c r="B7" s="60" t="s">
        <v>151</v>
      </c>
      <c r="C7" s="2"/>
      <c r="D7" s="2"/>
      <c r="E7" s="2"/>
      <c r="F7" s="413">
        <v>20</v>
      </c>
    </row>
    <row r="8" spans="1:6" ht="16.5">
      <c r="A8" s="60" t="s">
        <v>152</v>
      </c>
      <c r="B8" s="60" t="s">
        <v>153</v>
      </c>
      <c r="C8" s="2"/>
      <c r="D8" s="2"/>
      <c r="E8" s="2"/>
      <c r="F8" s="413">
        <v>1.5</v>
      </c>
    </row>
    <row r="9" spans="1:6" ht="16.5">
      <c r="A9" s="60" t="s">
        <v>154</v>
      </c>
      <c r="B9" s="60" t="s">
        <v>155</v>
      </c>
      <c r="C9" s="2"/>
      <c r="D9" s="2"/>
      <c r="E9" s="2"/>
      <c r="F9" s="413">
        <v>1</v>
      </c>
    </row>
    <row r="10" spans="1:6" ht="16.5">
      <c r="A10" s="60" t="s">
        <v>156</v>
      </c>
      <c r="B10" s="60" t="s">
        <v>157</v>
      </c>
      <c r="C10" s="2"/>
      <c r="D10" s="2"/>
      <c r="E10" s="2"/>
      <c r="F10" s="413">
        <v>0.2</v>
      </c>
    </row>
    <row r="11" spans="1:6" ht="16.5">
      <c r="A11" s="60" t="s">
        <v>158</v>
      </c>
      <c r="B11" s="60" t="s">
        <v>159</v>
      </c>
      <c r="C11" s="2"/>
      <c r="D11" s="2"/>
      <c r="E11" s="2"/>
      <c r="F11" s="413">
        <v>0.6</v>
      </c>
    </row>
    <row r="12" spans="1:6" ht="16.5">
      <c r="A12" s="60" t="s">
        <v>160</v>
      </c>
      <c r="B12" s="60" t="s">
        <v>161</v>
      </c>
      <c r="C12" s="2"/>
      <c r="D12" s="2"/>
      <c r="E12" s="2"/>
      <c r="F12" s="413">
        <v>2.5</v>
      </c>
    </row>
    <row r="13" spans="1:6" ht="16.5">
      <c r="A13" s="60" t="s">
        <v>162</v>
      </c>
      <c r="B13" s="60" t="s">
        <v>163</v>
      </c>
      <c r="C13" s="2"/>
      <c r="D13" s="2"/>
      <c r="E13" s="2"/>
      <c r="F13" s="413">
        <v>3</v>
      </c>
    </row>
    <row r="14" spans="1:6" ht="16.5">
      <c r="A14" s="60" t="s">
        <v>164</v>
      </c>
      <c r="B14" s="60" t="s">
        <v>165</v>
      </c>
      <c r="C14" s="2"/>
      <c r="D14" s="2"/>
      <c r="E14" s="2"/>
      <c r="F14" s="413">
        <v>8</v>
      </c>
    </row>
    <row r="15" spans="1:6" ht="16.5">
      <c r="A15" s="60" t="s">
        <v>166</v>
      </c>
      <c r="B15" s="60" t="s">
        <v>167</v>
      </c>
      <c r="C15" s="2"/>
      <c r="D15" s="2"/>
      <c r="E15" s="2"/>
      <c r="F15" s="413">
        <v>1</v>
      </c>
    </row>
    <row r="16" spans="1:6" ht="16.5">
      <c r="A16" s="414" t="s">
        <v>78</v>
      </c>
      <c r="B16" s="415" t="s">
        <v>168</v>
      </c>
      <c r="C16" s="415"/>
      <c r="D16" s="415"/>
      <c r="E16" s="415"/>
      <c r="F16" s="416">
        <f>SUM(F7:F15)</f>
        <v>37.799999999999997</v>
      </c>
    </row>
    <row r="17" spans="1:6" ht="16.5">
      <c r="A17" s="60" t="s">
        <v>90</v>
      </c>
      <c r="B17" s="60" t="s">
        <v>169</v>
      </c>
      <c r="C17" s="60"/>
      <c r="D17" s="417"/>
      <c r="E17" s="417"/>
      <c r="F17" s="413">
        <v>17.95</v>
      </c>
    </row>
    <row r="18" spans="1:6" ht="16.5">
      <c r="A18" s="60" t="s">
        <v>109</v>
      </c>
      <c r="B18" s="60" t="s">
        <v>170</v>
      </c>
      <c r="C18" s="60"/>
      <c r="D18" s="417"/>
      <c r="E18" s="417"/>
      <c r="F18" s="413">
        <v>4.5199999999999996</v>
      </c>
    </row>
    <row r="19" spans="1:6" ht="16.5">
      <c r="A19" s="60" t="s">
        <v>171</v>
      </c>
      <c r="B19" s="60" t="s">
        <v>172</v>
      </c>
      <c r="C19" s="60"/>
      <c r="D19" s="417"/>
      <c r="E19" s="417"/>
      <c r="F19" s="413">
        <v>0.91</v>
      </c>
    </row>
    <row r="20" spans="1:6" ht="16.5">
      <c r="A20" s="60" t="s">
        <v>173</v>
      </c>
      <c r="B20" s="60" t="s">
        <v>174</v>
      </c>
      <c r="C20" s="60"/>
      <c r="D20" s="417"/>
      <c r="E20" s="417"/>
      <c r="F20" s="413">
        <v>10.92</v>
      </c>
    </row>
    <row r="21" spans="1:6" ht="16.5">
      <c r="A21" s="60" t="s">
        <v>175</v>
      </c>
      <c r="B21" s="60" t="s">
        <v>176</v>
      </c>
      <c r="C21" s="60"/>
      <c r="D21" s="417"/>
      <c r="E21" s="417"/>
      <c r="F21" s="413">
        <v>0.08</v>
      </c>
    </row>
    <row r="22" spans="1:6" ht="16.5">
      <c r="A22" s="60" t="s">
        <v>177</v>
      </c>
      <c r="B22" s="60" t="s">
        <v>178</v>
      </c>
      <c r="C22" s="60"/>
      <c r="D22" s="417"/>
      <c r="E22" s="417"/>
      <c r="F22" s="413">
        <v>0.73</v>
      </c>
    </row>
    <row r="23" spans="1:6" ht="16.5">
      <c r="A23" s="60" t="s">
        <v>179</v>
      </c>
      <c r="B23" s="60" t="s">
        <v>180</v>
      </c>
      <c r="C23" s="60"/>
      <c r="D23" s="417"/>
      <c r="E23" s="417"/>
      <c r="F23" s="413">
        <v>1.28</v>
      </c>
    </row>
    <row r="24" spans="1:6" ht="16.5">
      <c r="A24" s="60" t="s">
        <v>181</v>
      </c>
      <c r="B24" s="60" t="s">
        <v>182</v>
      </c>
      <c r="C24" s="60"/>
      <c r="D24" s="417"/>
      <c r="E24" s="417"/>
      <c r="F24" s="413">
        <v>0.12</v>
      </c>
    </row>
    <row r="25" spans="1:6" ht="16.5">
      <c r="A25" s="60" t="s">
        <v>183</v>
      </c>
      <c r="B25" s="60" t="s">
        <v>184</v>
      </c>
      <c r="C25" s="60"/>
      <c r="D25" s="417"/>
      <c r="E25" s="417"/>
      <c r="F25" s="413">
        <v>9.73</v>
      </c>
    </row>
    <row r="26" spans="1:6" ht="16.5">
      <c r="A26" s="60" t="s">
        <v>185</v>
      </c>
      <c r="B26" s="60" t="s">
        <v>186</v>
      </c>
      <c r="C26" s="60"/>
      <c r="D26" s="417"/>
      <c r="E26" s="417"/>
      <c r="F26" s="413">
        <v>0.03</v>
      </c>
    </row>
    <row r="27" spans="1:6" ht="16.5">
      <c r="A27" s="414" t="s">
        <v>89</v>
      </c>
      <c r="B27" s="415" t="s">
        <v>187</v>
      </c>
      <c r="C27" s="415"/>
      <c r="D27" s="415"/>
      <c r="E27" s="415"/>
      <c r="F27" s="416">
        <f>SUM(F17:F26)</f>
        <v>46.269999999999996</v>
      </c>
    </row>
    <row r="28" spans="1:6" ht="16.5">
      <c r="A28" s="60" t="s">
        <v>188</v>
      </c>
      <c r="B28" s="60" t="s">
        <v>189</v>
      </c>
      <c r="C28" s="2"/>
      <c r="D28" s="2"/>
      <c r="E28" s="2"/>
      <c r="F28" s="413">
        <v>5.92</v>
      </c>
    </row>
    <row r="29" spans="1:6" ht="16.5">
      <c r="A29" s="60" t="s">
        <v>190</v>
      </c>
      <c r="B29" s="60" t="s">
        <v>191</v>
      </c>
      <c r="C29" s="2"/>
      <c r="D29" s="2"/>
      <c r="E29" s="2"/>
      <c r="F29" s="413">
        <v>0.37</v>
      </c>
    </row>
    <row r="30" spans="1:6" ht="16.5">
      <c r="A30" s="60" t="s">
        <v>192</v>
      </c>
      <c r="B30" s="60" t="s">
        <v>193</v>
      </c>
      <c r="C30" s="2"/>
      <c r="D30" s="2"/>
      <c r="E30" s="2"/>
      <c r="F30" s="413">
        <v>3.99</v>
      </c>
    </row>
    <row r="31" spans="1:6" ht="16.5">
      <c r="A31" s="60" t="s">
        <v>194</v>
      </c>
      <c r="B31" s="60" t="s">
        <v>195</v>
      </c>
      <c r="C31" s="2"/>
      <c r="D31" s="2"/>
      <c r="E31" s="2"/>
      <c r="F31" s="413">
        <v>4.83</v>
      </c>
    </row>
    <row r="32" spans="1:6" ht="16.5">
      <c r="A32" s="60" t="s">
        <v>196</v>
      </c>
      <c r="B32" s="60" t="s">
        <v>197</v>
      </c>
      <c r="C32" s="2"/>
      <c r="D32" s="2"/>
      <c r="E32" s="2"/>
      <c r="F32" s="413">
        <v>0.5</v>
      </c>
    </row>
    <row r="33" spans="1:6" ht="16.5">
      <c r="A33" s="414" t="s">
        <v>198</v>
      </c>
      <c r="B33" s="415" t="s">
        <v>199</v>
      </c>
      <c r="C33" s="415"/>
      <c r="D33" s="415"/>
      <c r="E33" s="415"/>
      <c r="F33" s="416">
        <f>SUM(F28:F32)</f>
        <v>15.610000000000001</v>
      </c>
    </row>
    <row r="34" spans="1:6" ht="16.5">
      <c r="A34" s="60" t="s">
        <v>200</v>
      </c>
      <c r="B34" s="60" t="s">
        <v>201</v>
      </c>
      <c r="C34" s="39"/>
      <c r="D34" s="39"/>
      <c r="E34" s="39"/>
      <c r="F34" s="413">
        <v>17.489999999999998</v>
      </c>
    </row>
    <row r="35" spans="1:6" ht="16.5">
      <c r="A35" s="2" t="s">
        <v>202</v>
      </c>
      <c r="B35" s="486" t="s">
        <v>203</v>
      </c>
      <c r="C35" s="486"/>
      <c r="D35" s="486"/>
      <c r="E35" s="486"/>
      <c r="F35" s="413">
        <v>0.61</v>
      </c>
    </row>
    <row r="36" spans="1:6" ht="16.5">
      <c r="A36" s="414" t="s">
        <v>204</v>
      </c>
      <c r="B36" s="415" t="s">
        <v>205</v>
      </c>
      <c r="C36" s="415"/>
      <c r="D36" s="415"/>
      <c r="E36" s="415"/>
      <c r="F36" s="416">
        <f>SUM(F34:F35)</f>
        <v>18.099999999999998</v>
      </c>
    </row>
    <row r="37" spans="1:6" ht="16.5">
      <c r="A37" s="418" t="s">
        <v>206</v>
      </c>
      <c r="B37" s="419"/>
      <c r="C37" s="419"/>
      <c r="D37" s="419"/>
      <c r="E37" s="419"/>
      <c r="F37" s="420">
        <f>F36+F33+F27+F16</f>
        <v>117.77999999999999</v>
      </c>
    </row>
    <row r="38" spans="1:6" ht="14.25">
      <c r="A38" s="103"/>
      <c r="B38" s="103"/>
      <c r="C38" s="103"/>
      <c r="D38" s="103"/>
      <c r="E38" s="103"/>
      <c r="F38" s="103"/>
    </row>
  </sheetData>
  <mergeCells count="2">
    <mergeCell ref="A1:F1"/>
    <mergeCell ref="B35:E35"/>
  </mergeCells>
  <printOptions horizontalCentered="1" gridLines="1"/>
  <pageMargins left="0.98425196850393704" right="0.78740157480314965" top="1.7716535433070868" bottom="0.9842519685039370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J11" sqref="J11"/>
    </sheetView>
  </sheetViews>
  <sheetFormatPr defaultRowHeight="14.25"/>
  <cols>
    <col min="1" max="1" width="9" style="103" customWidth="1"/>
    <col min="2" max="2" width="33.5703125" style="103" customWidth="1"/>
    <col min="3" max="3" width="5.28515625" style="103" customWidth="1"/>
    <col min="4" max="4" width="9.7109375" style="103" customWidth="1"/>
    <col min="5" max="5" width="9.85546875" style="103" customWidth="1"/>
    <col min="6" max="6" width="9.28515625" style="103" bestFit="1" customWidth="1"/>
    <col min="7" max="7" width="4.85546875" style="103" customWidth="1"/>
    <col min="8" max="168" width="9.140625" style="103"/>
    <col min="169" max="169" width="9" style="103" customWidth="1"/>
    <col min="170" max="170" width="49.42578125" style="103" bestFit="1" customWidth="1"/>
    <col min="171" max="171" width="9.28515625" style="103" customWidth="1"/>
    <col min="172" max="172" width="9" style="103" customWidth="1"/>
    <col min="173" max="174" width="9.140625" style="103"/>
    <col min="175" max="175" width="5" style="103" bestFit="1" customWidth="1"/>
    <col min="176" max="16384" width="9.140625" style="103"/>
  </cols>
  <sheetData>
    <row r="1" spans="1:8" ht="18">
      <c r="A1" s="487" t="s">
        <v>207</v>
      </c>
      <c r="B1" s="488"/>
      <c r="C1" s="488"/>
      <c r="D1" s="488"/>
      <c r="E1" s="488"/>
      <c r="F1" s="488"/>
      <c r="G1" s="489"/>
      <c r="H1" s="145"/>
    </row>
    <row r="2" spans="1:8" ht="16.5">
      <c r="A2" s="157" t="s">
        <v>317</v>
      </c>
      <c r="B2" s="421"/>
      <c r="C2" s="421"/>
      <c r="D2" s="421"/>
      <c r="E2" s="421"/>
      <c r="F2" s="421"/>
      <c r="G2" s="422"/>
      <c r="H2" s="145"/>
    </row>
    <row r="3" spans="1:8" ht="16.5">
      <c r="A3" s="154" t="s">
        <v>318</v>
      </c>
      <c r="B3" s="423"/>
      <c r="C3" s="424"/>
      <c r="D3" s="424"/>
      <c r="E3" s="424"/>
      <c r="F3" s="424"/>
      <c r="G3" s="425"/>
      <c r="H3" s="145"/>
    </row>
    <row r="4" spans="1:8" ht="16.5">
      <c r="A4" s="157" t="s">
        <v>319</v>
      </c>
      <c r="B4" s="423"/>
      <c r="C4" s="424"/>
      <c r="D4" s="424"/>
      <c r="E4" s="424"/>
      <c r="F4" s="424"/>
      <c r="G4" s="425"/>
      <c r="H4" s="145"/>
    </row>
    <row r="5" spans="1:8" ht="16.5">
      <c r="A5" s="47"/>
      <c r="B5" s="426"/>
      <c r="C5" s="426"/>
      <c r="D5" s="426"/>
      <c r="E5" s="426"/>
      <c r="F5" s="426"/>
      <c r="G5" s="427"/>
      <c r="H5" s="145"/>
    </row>
    <row r="6" spans="1:8" ht="16.5">
      <c r="A6" s="428" t="s">
        <v>208</v>
      </c>
      <c r="B6" s="428" t="s">
        <v>209</v>
      </c>
      <c r="C6" s="490" t="s">
        <v>210</v>
      </c>
      <c r="D6" s="490"/>
      <c r="E6" s="428" t="s">
        <v>211</v>
      </c>
      <c r="F6" s="490" t="s">
        <v>212</v>
      </c>
      <c r="G6" s="490"/>
    </row>
    <row r="7" spans="1:8" ht="16.5">
      <c r="A7" s="429"/>
      <c r="B7" s="430" t="s">
        <v>213</v>
      </c>
      <c r="C7" s="491">
        <v>0</v>
      </c>
      <c r="D7" s="491"/>
      <c r="E7" s="431">
        <v>0.4</v>
      </c>
      <c r="F7" s="491">
        <v>0.42</v>
      </c>
      <c r="G7" s="491"/>
    </row>
    <row r="8" spans="1:8" ht="16.5">
      <c r="A8" s="429"/>
      <c r="B8" s="430" t="s">
        <v>214</v>
      </c>
      <c r="C8" s="491">
        <v>0</v>
      </c>
      <c r="D8" s="491"/>
      <c r="E8" s="431">
        <v>1.59</v>
      </c>
      <c r="F8" s="491">
        <v>2.0499999999999998</v>
      </c>
      <c r="G8" s="491"/>
    </row>
    <row r="9" spans="1:8" ht="16.5">
      <c r="A9" s="432" t="s">
        <v>215</v>
      </c>
      <c r="B9" s="433" t="s">
        <v>216</v>
      </c>
      <c r="C9" s="495">
        <f>SUM(D7:D8)</f>
        <v>0</v>
      </c>
      <c r="D9" s="495"/>
      <c r="E9" s="434">
        <f>SUM(E7:E8)</f>
        <v>1.9900000000000002</v>
      </c>
      <c r="F9" s="495">
        <f>SUM(F7:G8)</f>
        <v>2.4699999999999998</v>
      </c>
      <c r="G9" s="495"/>
    </row>
    <row r="10" spans="1:8" ht="16.5">
      <c r="A10" s="432" t="s">
        <v>217</v>
      </c>
      <c r="B10" s="433" t="s">
        <v>218</v>
      </c>
      <c r="C10" s="496">
        <v>0</v>
      </c>
      <c r="D10" s="496"/>
      <c r="E10" s="434">
        <v>1</v>
      </c>
      <c r="F10" s="496">
        <v>1.2</v>
      </c>
      <c r="G10" s="496"/>
    </row>
    <row r="11" spans="1:8" ht="16.5">
      <c r="A11" s="432" t="s">
        <v>219</v>
      </c>
      <c r="B11" s="433" t="s">
        <v>220</v>
      </c>
      <c r="C11" s="496">
        <v>0.11</v>
      </c>
      <c r="D11" s="496"/>
      <c r="E11" s="434">
        <v>7.5</v>
      </c>
      <c r="F11" s="496">
        <v>8.0299999999999994</v>
      </c>
      <c r="G11" s="496"/>
    </row>
    <row r="12" spans="1:8" ht="16.5">
      <c r="A12" s="432" t="s">
        <v>221</v>
      </c>
      <c r="B12" s="433" t="s">
        <v>222</v>
      </c>
      <c r="C12" s="496">
        <v>3.83</v>
      </c>
      <c r="D12" s="496"/>
      <c r="E12" s="435">
        <v>6.5</v>
      </c>
      <c r="F12" s="496">
        <v>9.9600000000000009</v>
      </c>
      <c r="G12" s="496"/>
    </row>
    <row r="13" spans="1:8" ht="16.5">
      <c r="A13" s="436"/>
      <c r="B13" s="433" t="s">
        <v>223</v>
      </c>
      <c r="C13" s="437" t="s">
        <v>224</v>
      </c>
      <c r="D13" s="432" t="s">
        <v>225</v>
      </c>
      <c r="E13" s="431"/>
      <c r="F13" s="437" t="s">
        <v>224</v>
      </c>
      <c r="G13" s="432" t="s">
        <v>225</v>
      </c>
    </row>
    <row r="14" spans="1:8" ht="16.5">
      <c r="A14" s="429"/>
      <c r="B14" s="430" t="s">
        <v>226</v>
      </c>
      <c r="C14" s="438">
        <v>0</v>
      </c>
      <c r="D14" s="438">
        <v>0.65</v>
      </c>
      <c r="E14" s="431">
        <v>0.65</v>
      </c>
      <c r="F14" s="438">
        <v>0.56999999999999995</v>
      </c>
      <c r="G14" s="438">
        <v>0.65</v>
      </c>
    </row>
    <row r="15" spans="1:8" ht="16.5">
      <c r="A15" s="429"/>
      <c r="B15" s="430" t="s">
        <v>227</v>
      </c>
      <c r="C15" s="438">
        <v>1.28</v>
      </c>
      <c r="D15" s="438">
        <v>3</v>
      </c>
      <c r="E15" s="431">
        <v>3</v>
      </c>
      <c r="F15" s="438">
        <v>2.63</v>
      </c>
      <c r="G15" s="438">
        <v>3</v>
      </c>
    </row>
    <row r="16" spans="1:8" ht="16.5">
      <c r="A16" s="429"/>
      <c r="B16" s="430" t="s">
        <v>228</v>
      </c>
      <c r="C16" s="438">
        <v>2</v>
      </c>
      <c r="D16" s="438">
        <v>2</v>
      </c>
      <c r="E16" s="439">
        <v>2</v>
      </c>
      <c r="F16" s="438">
        <v>2</v>
      </c>
      <c r="G16" s="438">
        <v>2</v>
      </c>
    </row>
    <row r="17" spans="1:7" ht="16.5">
      <c r="A17" s="432" t="s">
        <v>229</v>
      </c>
      <c r="B17" s="433" t="s">
        <v>230</v>
      </c>
      <c r="C17" s="440">
        <f>SUM(C14:C16)</f>
        <v>3.2800000000000002</v>
      </c>
      <c r="D17" s="440">
        <f>SUM(D14:D16)</f>
        <v>5.65</v>
      </c>
      <c r="E17" s="435">
        <v>5.65</v>
      </c>
      <c r="F17" s="440">
        <f>SUM(F14:F16)</f>
        <v>5.1999999999999993</v>
      </c>
      <c r="G17" s="440">
        <f>SUM(G14:G16)</f>
        <v>5.65</v>
      </c>
    </row>
    <row r="18" spans="1:7" ht="16.5">
      <c r="A18" s="497" t="s">
        <v>231</v>
      </c>
      <c r="B18" s="497"/>
      <c r="C18" s="441"/>
      <c r="D18" s="442"/>
      <c r="E18" s="443">
        <f>ROUND(((1+E11/100)*(1+E10/100)*(1+E9/100)*(1+E12/100)/(1-E17/100)-1)*100,2)</f>
        <v>25</v>
      </c>
      <c r="F18" s="441"/>
      <c r="G18" s="444"/>
    </row>
    <row r="19" spans="1:7" ht="16.5">
      <c r="A19" s="492"/>
      <c r="B19" s="493"/>
      <c r="C19" s="493"/>
      <c r="D19" s="493"/>
      <c r="E19" s="493"/>
      <c r="F19" s="493"/>
      <c r="G19" s="494"/>
    </row>
    <row r="20" spans="1:7" ht="16.5">
      <c r="A20" s="445"/>
      <c r="B20" s="446"/>
      <c r="C20" s="446"/>
      <c r="D20" s="447"/>
      <c r="E20" s="447"/>
      <c r="F20" s="446"/>
      <c r="G20" s="448"/>
    </row>
    <row r="21" spans="1:7" ht="16.5">
      <c r="A21" s="449"/>
      <c r="B21" s="446"/>
      <c r="C21" s="446"/>
      <c r="D21" s="447"/>
      <c r="E21" s="447"/>
      <c r="F21" s="446"/>
      <c r="G21" s="448"/>
    </row>
    <row r="22" spans="1:7" ht="16.5">
      <c r="A22" s="450"/>
      <c r="B22" s="451" t="s">
        <v>232</v>
      </c>
      <c r="C22" s="446"/>
      <c r="D22" s="447"/>
      <c r="E22" s="447"/>
      <c r="F22" s="446"/>
      <c r="G22" s="448"/>
    </row>
    <row r="23" spans="1:7" ht="16.5">
      <c r="A23" s="450"/>
      <c r="B23" s="32" t="s">
        <v>372</v>
      </c>
      <c r="C23" s="446"/>
      <c r="D23" s="447"/>
      <c r="E23" s="447"/>
      <c r="F23" s="446"/>
      <c r="G23" s="448"/>
    </row>
    <row r="24" spans="1:7" ht="16.5">
      <c r="A24" s="450"/>
      <c r="B24" s="32" t="s">
        <v>373</v>
      </c>
      <c r="C24" s="446"/>
      <c r="D24" s="447"/>
      <c r="E24" s="447"/>
      <c r="F24" s="446"/>
      <c r="G24" s="448"/>
    </row>
    <row r="25" spans="1:7" ht="16.5">
      <c r="A25" s="450"/>
      <c r="B25" s="32" t="s">
        <v>374</v>
      </c>
      <c r="C25" s="446"/>
      <c r="D25" s="447"/>
      <c r="E25" s="447"/>
      <c r="F25" s="446"/>
      <c r="G25" s="448"/>
    </row>
    <row r="26" spans="1:7" ht="16.5">
      <c r="A26" s="450"/>
      <c r="B26" s="32" t="s">
        <v>375</v>
      </c>
      <c r="C26" s="446"/>
      <c r="D26" s="447"/>
      <c r="E26" s="447"/>
      <c r="F26" s="446"/>
      <c r="G26" s="448"/>
    </row>
    <row r="27" spans="1:7" ht="16.5">
      <c r="A27" s="450"/>
      <c r="B27" s="32" t="s">
        <v>376</v>
      </c>
      <c r="C27" s="446"/>
      <c r="D27" s="447"/>
      <c r="E27" s="447"/>
      <c r="F27" s="446"/>
      <c r="G27" s="448"/>
    </row>
    <row r="28" spans="1:7" ht="16.5">
      <c r="A28" s="450"/>
      <c r="B28" s="446"/>
      <c r="C28" s="446"/>
      <c r="D28" s="447"/>
      <c r="E28" s="447"/>
      <c r="F28" s="446"/>
      <c r="G28" s="448"/>
    </row>
    <row r="29" spans="1:7" ht="16.5">
      <c r="A29" s="450"/>
      <c r="B29" s="446"/>
      <c r="C29" s="446"/>
      <c r="D29" s="447"/>
      <c r="E29" s="447"/>
      <c r="F29" s="446"/>
      <c r="G29" s="448"/>
    </row>
    <row r="30" spans="1:7" ht="16.5">
      <c r="A30" s="450"/>
      <c r="B30" s="446"/>
      <c r="C30" s="446"/>
      <c r="D30" s="447"/>
      <c r="E30" s="447"/>
      <c r="F30" s="446"/>
      <c r="G30" s="448"/>
    </row>
    <row r="31" spans="1:7" ht="15.75">
      <c r="A31" s="452"/>
      <c r="B31" s="453"/>
      <c r="C31" s="454"/>
      <c r="D31" s="455"/>
      <c r="E31" s="455"/>
      <c r="F31" s="454"/>
      <c r="G31" s="456"/>
    </row>
  </sheetData>
  <mergeCells count="17">
    <mergeCell ref="A19:G19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A18:B18"/>
    <mergeCell ref="A1:G1"/>
    <mergeCell ref="C6:D6"/>
    <mergeCell ref="F6:G6"/>
    <mergeCell ref="C7:D7"/>
    <mergeCell ref="F7:G7"/>
  </mergeCells>
  <conditionalFormatting sqref="E13:E17">
    <cfRule type="cellIs" dxfId="9" priority="9" stopIfTrue="1" operator="greaterThan">
      <formula>G13</formula>
    </cfRule>
    <cfRule type="cellIs" dxfId="8" priority="10" stopIfTrue="1" operator="lessThan">
      <formula>C13</formula>
    </cfRule>
  </conditionalFormatting>
  <conditionalFormatting sqref="E7:E12">
    <cfRule type="cellIs" dxfId="7" priority="7" stopIfTrue="1" operator="greaterThan">
      <formula>F7</formula>
    </cfRule>
    <cfRule type="cellIs" dxfId="6" priority="8" stopIfTrue="1" operator="lessThan">
      <formula>C7</formula>
    </cfRule>
  </conditionalFormatting>
  <conditionalFormatting sqref="E18">
    <cfRule type="cellIs" dxfId="5" priority="5" stopIfTrue="1" operator="greaterThan">
      <formula>30</formula>
    </cfRule>
    <cfRule type="cellIs" dxfId="4" priority="6" stopIfTrue="1" operator="lessThan">
      <formula>0</formula>
    </cfRule>
  </conditionalFormatting>
  <conditionalFormatting sqref="E10">
    <cfRule type="cellIs" dxfId="3" priority="3" stopIfTrue="1" operator="greaterThan">
      <formula>$F$11</formula>
    </cfRule>
    <cfRule type="cellIs" dxfId="2" priority="4" stopIfTrue="1" operator="lessThan">
      <formula>$C$11</formula>
    </cfRule>
  </conditionalFormatting>
  <conditionalFormatting sqref="E8">
    <cfRule type="cellIs" dxfId="1" priority="1" stopIfTrue="1" operator="greaterThan">
      <formula>$F$9</formula>
    </cfRule>
    <cfRule type="cellIs" dxfId="0" priority="2" stopIfTrue="1" operator="lessThan">
      <formula>$C$9</formula>
    </cfRule>
  </conditionalFormatting>
  <printOptions horizontalCentered="1" gridLines="1"/>
  <pageMargins left="0.98425196850393704" right="0.78740157480314965" top="1.7716535433070868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CRONOGRAMA</vt:lpstr>
      <vt:lpstr>PLAN AV_JA</vt:lpstr>
      <vt:lpstr>COMPOSIÇÃO</vt:lpstr>
      <vt:lpstr>MO</vt:lpstr>
      <vt:lpstr>ENC SOCIAIS</vt:lpstr>
      <vt:lpstr>BDI</vt:lpstr>
      <vt:lpstr>COMPOSIÇÃO!Area_de_impressao</vt:lpstr>
      <vt:lpstr>CRONOGRAMA!Area_de_impressao</vt:lpstr>
      <vt:lpstr>'ENC SOCIAIS'!Area_de_impressao</vt:lpstr>
      <vt:lpstr>'PLAN AV_JA'!Area_de_impressao</vt:lpstr>
      <vt:lpstr>COMPOSIÇÃO!Titulos_de_impressao</vt:lpstr>
      <vt:lpstr>'PLAN AV_JA'!Titulos_de_impressao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Ademir da Guia Souza</dc:creator>
  <cp:lastModifiedBy>Mirna</cp:lastModifiedBy>
  <cp:lastPrinted>2015-03-10T21:49:04Z</cp:lastPrinted>
  <dcterms:created xsi:type="dcterms:W3CDTF">2003-03-13T20:31:18Z</dcterms:created>
  <dcterms:modified xsi:type="dcterms:W3CDTF">2015-06-25T12:59:15Z</dcterms:modified>
</cp:coreProperties>
</file>